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AURX(1.8)\Erhebungsmitteldokumente\"/>
    </mc:Choice>
  </mc:AlternateContent>
  <bookViews>
    <workbookView tabRatio="842" windowHeight="8310" windowWidth="10830" xWindow="30" yWindow="-15"/>
  </bookViews>
  <sheets>
    <sheet name="Start" r:id="rId1" sheetId="1"/>
    <sheet name="AUH301" r:id="rId2" sheetId="7"/>
    <sheet name="AUH302" r:id="rId3" sheetId="8"/>
    <sheet name="Validation" r:id="rId13" sheetId="9"/>
    <sheet name="Mapping" r:id="rId14" sheetId="10"/>
  </sheets>
  <definedNames>
    <definedName hidden="1" localSheetId="1" name="_xlnm._FilterDatabase">'AUH301'!$G$19:$K$122</definedName>
    <definedName hidden="1" localSheetId="2" name="_xlnm._FilterDatabase">'AUH302'!$G$19:$K$55</definedName>
    <definedName localSheetId="1" name="C_ABI.ENV" hidden="true">'AUH301'!$K$82</definedName>
    <definedName localSheetId="1" name="C_ABI.EVT" hidden="true">'AUH301'!$K$80</definedName>
    <definedName localSheetId="1" name="C_ABI.TRE.AKT.KRY" hidden="true">'AUH301'!$K$96</definedName>
    <definedName localSheetId="1" name="C_ABI.TRE.AKT.TAG" hidden="true">'AUH301'!$K$97</definedName>
    <definedName localSheetId="1" name="C_ABI.TRE.AKT.TAK" hidden="true">'AUH301'!$K$94</definedName>
    <definedName localSheetId="1" name="C_ABI.TRE.AKT.TAN" hidden="true">'AUH301'!$K$91</definedName>
    <definedName localSheetId="1" name="C_ABI.TRE.AKT.TAN.TBD" hidden="true">'AUH301'!$K$92</definedName>
    <definedName localSheetId="1" name="C_ABI.TRE.AKT.TAN.TBG" hidden="true">'AUH301'!$K$93</definedName>
    <definedName localSheetId="1" name="C_ABI.TRE.AKT.TSB" hidden="true">'AUH301'!$K$95</definedName>
    <definedName localSheetId="1" name="C_ABI.UWZ" hidden="true">'AUH301'!$K$81</definedName>
    <definedName localSheetId="1" name="C_ABI.VKR" hidden="true">'AUH301'!$K$83</definedName>
    <definedName localSheetId="1" name="C_BIL.AKT.BET" hidden="true">'AUH301'!$K$38</definedName>
    <definedName localSheetId="1" name="C_BIL.AKT.FAN" hidden="true">'AUH301'!$K$34</definedName>
    <definedName localSheetId="1" name="C_BIL.AKT.FAN.HQL" hidden="true">'AUH301'!$K$36</definedName>
    <definedName localSheetId="1" name="C_BIL.AKT.FAN.LIS" hidden="true">'AUH301'!$K$35</definedName>
    <definedName localSheetId="1" name="C_BIL.AKT.FBA" hidden="true">'AUH301'!$K$23</definedName>
    <definedName localSheetId="1" name="C_BIL.AKT.FFV" hidden="true">'AUH301'!$K$33</definedName>
    <definedName localSheetId="1" name="C_BIL.AKT.FKU" hidden="true">'AUH301'!$K$25</definedName>
    <definedName localSheetId="1" name="C_BIL.AKT.FMI" hidden="true">'AUH301'!$K$22</definedName>
    <definedName localSheetId="1" name="C_BIL.AKT.HGE" hidden="true">'AUH301'!$K$31</definedName>
    <definedName localSheetId="1" name="C_BIL.AKT.HYP" hidden="true">'AUH301'!$K$26</definedName>
    <definedName localSheetId="1" name="C_BIL.AKT.HYP.UBR" hidden="true">'AUH301'!$K$29</definedName>
    <definedName localSheetId="1" name="C_BIL.AKT.HYP.UBR.IPR" hidden="true">'AUH301'!$K$30</definedName>
    <definedName localSheetId="1" name="C_BIL.AKT.HYP.WOH" hidden="true">'AUH301'!$K$27</definedName>
    <definedName localSheetId="1" name="C_BIL.AKT.HYP.WOH.IPR" hidden="true">'AUH301'!$K$28</definedName>
    <definedName localSheetId="1" name="C_BIL.AKT.IMW" hidden="true">'AUH301'!$K$44</definedName>
    <definedName localSheetId="1" name="C_BIL.AKT.IMW.GWI" hidden="true">'AUH301'!$K$45</definedName>
    <definedName localSheetId="1" name="C_BIL.AKT.IMW.PLI" hidden="true">'AUH301'!$K$46</definedName>
    <definedName localSheetId="1" name="C_BIL.AKT.NEG" hidden="true">'AUH301'!$K$48</definedName>
    <definedName localSheetId="1" name="C_BIL.AKT.REA" hidden="true">'AUH301'!$K$37</definedName>
    <definedName localSheetId="1" name="C_BIL.AKT.SAN" hidden="true">'AUH301'!$K$39</definedName>
    <definedName localSheetId="1" name="C_BIL.AKT.SAN.LBU" hidden="true">'AUH301'!$K$40</definedName>
    <definedName localSheetId="1" name="C_BIL.AKT.SAN.OFL" hidden="true">'AUH301'!$K$41</definedName>
    <definedName localSheetId="1" name="C_BIL.AKT.SAN.UES.SWA" hidden="true">'AUH301'!$K$43</definedName>
    <definedName localSheetId="1" name="C_BIL.AKT.SAN.UES.UEB" hidden="true">'AUH301'!$K$42</definedName>
    <definedName localSheetId="1" name="C_BIL.AKT.SON" hidden="true">'AUH301'!$K$47</definedName>
    <definedName localSheetId="1" name="C_BIL.AKT.TOT" hidden="true">'AUH301'!$K$49</definedName>
    <definedName localSheetId="1" name="C_BIL.AKT.TOT.FVN.FNP" hidden="true">'AUH301'!$K$99:$K$103</definedName>
    <definedName localSheetId="1" name="C_BIL.AKT.TOT.NRA" hidden="true">'AUH301'!$K$50</definedName>
    <definedName localSheetId="1" name="C_BIL.AKT.TOT.NRA.WAF" hidden="true">'AUH301'!$K$51</definedName>
    <definedName localSheetId="1" name="C_BIL.AKT.WBW" hidden="true">'AUH301'!$K$32</definedName>
    <definedName localSheetId="1" name="C_BIL.AKT.WFG" hidden="true">'AUH301'!$K$24</definedName>
    <definedName localSheetId="1" name="C_BIL.PAS.APF" hidden="true">'AUH301'!$K$60</definedName>
    <definedName localSheetId="1" name="C_BIL.PAS.APF.RM1" hidden="true">'AUH301'!$K$62</definedName>
    <definedName localSheetId="1" name="C_BIL.PAS.APF.RW1" hidden="true">'AUH301'!$K$61</definedName>
    <definedName localSheetId="1" name="C_BIL.PAS.EKA" hidden="true">'AUH301'!$K$72</definedName>
    <definedName localSheetId="1" name="C_BIL.PAS.FFV" hidden="true">'AUH301'!$K$58</definedName>
    <definedName localSheetId="1" name="C_BIL.PAS.GEV" hidden="true">'AUH301'!$K$74</definedName>
    <definedName localSheetId="1" name="C_BIL.PAS.GEV.MAK" hidden="true">'AUH301'!$K$75</definedName>
    <definedName localSheetId="1" name="C_BIL.PAS.GKA" hidden="true">'AUH301'!$K$67</definedName>
    <definedName localSheetId="1" name="C_BIL.PAS.GRE" hidden="true">'AUH301'!$K$70</definedName>
    <definedName localSheetId="1" name="C_BIL.PAS.HGE" hidden="true">'AUH301'!$K$56</definedName>
    <definedName localSheetId="1" name="C_BIL.PAS.KOB" hidden="true">'AUH301'!$K$59</definedName>
    <definedName localSheetId="1" name="C_BIL.PAS.KRE" hidden="true">'AUH301'!$K$68</definedName>
    <definedName localSheetId="1" name="C_BIL.PAS.KRE.RSK" hidden="true">'AUH301'!$K$69</definedName>
    <definedName localSheetId="1" name="C_BIL.PAS.MAE" hidden="true">'AUH301'!$K$73</definedName>
    <definedName localSheetId="1" name="C_BIL.PAS.RAB" hidden="true">'AUH301'!$K$66</definedName>
    <definedName localSheetId="1" name="C_BIL.PAS.REA" hidden="true">'AUH301'!$K$63</definedName>
    <definedName localSheetId="1" name="C_BIL.PAS.RUE" hidden="true">'AUH301'!$K$65</definedName>
    <definedName localSheetId="1" name="C_BIL.PAS.SON" hidden="true">'AUH301'!$K$64</definedName>
    <definedName localSheetId="1" name="C_BIL.PAS.TOT" hidden="true">'AUH301'!$K$76</definedName>
    <definedName localSheetId="1" name="C_BIL.PAS.TOT.FVN.VNP" hidden="true">'AUH301'!$K$104:$K$108</definedName>
    <definedName localSheetId="1" name="C_BIL.PAS.TOT.NRA" hidden="true">'AUH301'!$K$77</definedName>
    <definedName localSheetId="1" name="C_BIL.PAS.TOT.NRA.WAF" hidden="true">'AUH301'!$K$78</definedName>
    <definedName localSheetId="1" name="C_BIL.PAS.VBA" hidden="true">'AUH301'!$K$53</definedName>
    <definedName localSheetId="1" name="C_BIL.PAS.VKE" hidden="true">'AUH301'!$K$55</definedName>
    <definedName localSheetId="1" name="C_BIL.PAS.WBW" hidden="true">'AUH301'!$K$57</definedName>
    <definedName localSheetId="1" name="C_BIL.PAS.WFG" hidden="true">'AUH301'!$K$54</definedName>
    <definedName localSheetId="1" name="C_BIL.PAS.WUR" hidden="true">'AUH301'!$K$71</definedName>
    <definedName localSheetId="2" name="C_EFR.AAU" hidden="true">'AUH302'!$K$51</definedName>
    <definedName localSheetId="2" name="C_EFR.AEG" hidden="true">'AUH302'!$K$50</definedName>
    <definedName localSheetId="2" name="C_EFR.EGV" hidden="true">'AUH302'!$K$54</definedName>
    <definedName localSheetId="2" name="C_EFR.EGV.MAG" hidden="true">'AUH302'!$K$55</definedName>
    <definedName localSheetId="2" name="C_EFR.ERH" hidden="true">'AUH302'!$K$35</definedName>
    <definedName localSheetId="2" name="C_EFR.ERK" hidden="true">'AUH302'!$K$34</definedName>
    <definedName localSheetId="2" name="C_EFR.ERK.KAU" hidden="true">'AUH302'!$K$33</definedName>
    <definedName localSheetId="2" name="C_EFR.ERK.KEG.KDL" hidden="true">'AUH302'!$K$32</definedName>
    <definedName localSheetId="2" name="C_EFR.ERK.KEG.KKG" hidden="true">'AUH302'!$K$31</definedName>
    <definedName localSheetId="2" name="C_EFR.ERK.KEG.KWA" hidden="true">'AUH302'!$K$30</definedName>
    <definedName localSheetId="2" name="C_EFR.ERZ" hidden="true">'AUH302'!$K$28</definedName>
    <definedName localSheetId="2" name="C_EFR.ERZ.BEZ" hidden="true">'AUH302'!$K$26</definedName>
    <definedName localSheetId="2" name="C_EFR.ERZ.BEZ.ZAU" hidden="true">'AUH302'!$K$25</definedName>
    <definedName localSheetId="2" name="C_EFR.ERZ.BEZ.ZEG.ZDF" hidden="true">'AUH302'!$K$24</definedName>
    <definedName localSheetId="2" name="C_EFR.ERZ.BEZ.ZEG.ZDH" hidden="true">'AUH302'!$K$23</definedName>
    <definedName localSheetId="2" name="C_EFR.ERZ.BEZ.ZEG.ZDK" hidden="true">'AUH302'!$K$22</definedName>
    <definedName localSheetId="2" name="C_EFR.ERZ.WBZ" hidden="true">'AUH302'!$K$27</definedName>
    <definedName localSheetId="2" name="C_EFR.GAU" hidden="true">'AUH302'!$K$46</definedName>
    <definedName localSheetId="2" name="C_EFR.GAU.PAF" hidden="true">'AUH302'!$K$44</definedName>
    <definedName localSheetId="2" name="C_EFR.GAU.SAF" hidden="true">'AUH302'!$K$45</definedName>
    <definedName localSheetId="2" name="C_EFR.GER" hidden="true">'AUH302'!$K$49</definedName>
    <definedName localSheetId="2" name="C_EFR.STE" hidden="true">'AUH302'!$K$53</definedName>
    <definedName localSheetId="2" name="C_EFR.UER" hidden="true">'AUH302'!$K$42</definedName>
    <definedName localSheetId="2" name="C_EFR.UER.AOA" hidden="true">'AUH302'!$K$41</definedName>
    <definedName localSheetId="2" name="C_EFR.UER.AOE" hidden="true">'AUH302'!$K$40</definedName>
    <definedName localSheetId="2" name="C_EFR.UER.BER" hidden="true">'AUH302'!$K$38</definedName>
    <definedName localSheetId="2" name="C_EFR.UER.ERV" hidden="true">'AUH302'!$K$37</definedName>
    <definedName localSheetId="2" name="C_EFR.UER.LER" hidden="true">'AUH302'!$K$39</definedName>
    <definedName localSheetId="2" name="C_EFR.VRB" hidden="true">'AUH302'!$K$52</definedName>
    <definedName localSheetId="2" name="C_EFR.VRW" hidden="true">'AUH302'!$K$48</definedName>
    <definedName localSheetId="2" name="C_EFR.WBB" hidden="true">'AUH302'!$K$47</definedName>
    <definedName localSheetId="1" name="C_KRD.KRV.HYK.HYP" hidden="true">'AUH301'!$K$118:$K$122</definedName>
    <definedName localSheetId="1" name="C_KRD.KRV.UEK.FKU" hidden="true">'AUH301'!$K$110:$K$117</definedName>
    <definedName localSheetId="1" name="C_KUV.DPV.WEB" hidden="true">'AUH301'!$K$88</definedName>
    <definedName localSheetId="1" name="C_KUV.VEV.VVM" hidden="true">'AUH301'!$K$89</definedName>
    <definedName localSheetId="1" name="C_STK.PBD" hidden="true">'AUH301'!$K$85:$K$86</definedName>
    <definedName localSheetId="1" name="D1_A" hidden="true">'AUH301'!$K$86</definedName>
    <definedName localSheetId="1" name="D1_BGL" hidden="true">'AUH301'!$K$120</definedName>
    <definedName localSheetId="1" name="D1_GED" hidden="true">'AUH301'!$K$113,'AUH301'!$K$114</definedName>
    <definedName localSheetId="1" name="D1_GED_U" hidden="true">'AUH301'!$K$117</definedName>
    <definedName localSheetId="1" name="D1_GIL" hidden="true">'AUH301'!$K$121</definedName>
    <definedName localSheetId="1" name="D1_GRG" hidden="true">'AUH301'!$K$100,'AUH301'!$K$105</definedName>
    <definedName localSheetId="1" name="D1_HYD" hidden="true">'AUH301'!$K$115</definedName>
    <definedName localSheetId="1" name="D1_I" hidden="true">'AUH301'!$K$85</definedName>
    <definedName localSheetId="1" name="D1_LBK" hidden="true">'AUH301'!$K$116</definedName>
    <definedName localSheetId="1" name="D1_NAP" hidden="true">'AUH301'!$K$103,'AUH301'!$K$108</definedName>
    <definedName localSheetId="1" name="D1_ORG" hidden="true">'AUH301'!$K$102,'AUH301'!$K$107</definedName>
    <definedName localSheetId="1" name="D1_QUB" hidden="true">'AUH301'!$K$99,'AUH301'!$K$104</definedName>
    <definedName localSheetId="1" name="D1_T" hidden="true">'AUH301'!$K$110,'AUH301'!$K$118</definedName>
    <definedName localSheetId="1" name="D1_U" hidden="true">'AUH301'!$K$122</definedName>
    <definedName localSheetId="1" name="D1_UNG" hidden="true">'AUH301'!$K$111,'AUH301'!$K$112</definedName>
    <definedName localSheetId="1" name="D1_VGS" hidden="true">'AUH301'!$K$101,'AUH301'!$K$106</definedName>
    <definedName localSheetId="1" name="D1_WLG" hidden="true">'AUH301'!$K$119</definedName>
    <definedName localSheetId="1" name="D2_BRW" hidden="true">'AUH301'!$K$118:$K$122</definedName>
    <definedName localSheetId="1" name="D2_ORK" hidden="true">'AUH301'!$K$112,'AUH301'!$K$114</definedName>
    <definedName localSheetId="1" name="D2_T" hidden="true">'AUH301'!$K$110,'AUH301'!$K$111,'AUH301'!$K$113</definedName>
    <definedName localSheetId="1" name="D2_U" hidden="true">'AUH301'!$K$115:$K$117</definedName>
    <definedName localSheetId="1" name="D3_BRW" hidden="true">'AUH301'!$K$110:$K$117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localSheetId="1" name="INTERNAL">'AUH301'!$G:$J,'AUH301'!$19:$20</definedName>
    <definedName localSheetId="2" name="INTERNAL">'AUH302'!$G:$J,'AUH302'!$19:$20</definedName>
    <definedName name="P_Subtitle">Start!$B$8</definedName>
    <definedName name="P_Title">Start!$B$7</definedName>
    <definedName localSheetId="1" name="_xlnm.Print_Area">'AUH301'!$B$21:$O$128</definedName>
    <definedName localSheetId="2" name="_xlnm.Print_Area">'AUH302'!$B$21:$O$60</definedName>
    <definedName localSheetId="0" name="_xlnm.Print_Area">Start!$A$1:$H$44</definedName>
    <definedName localSheetId="1" name="_xlnm.Print_Titles">'AUH301'!$1:$20</definedName>
    <definedName localSheetId="2" name="_xlnm.Print_Titles">'AUH302'!$1:$20</definedName>
    <definedName localSheetId="1" name="T_Konsi_Errors" hidden="true">'AUH301'!$B$5</definedName>
    <definedName localSheetId="2" name="T_Konsi_Errors" hidden="true">'AUH302'!$B$5</definedName>
    <definedName localSheetId="1" name="T_Konsi_Rules_Column" hidden="true">'AUH301'!$K$126</definedName>
    <definedName localSheetId="2" name="T_Konsi_Rules_Column" hidden="true">'AUH302'!$K$59</definedName>
    <definedName localSheetId="1" name="T_Konsi_Rules_Cross" hidden="true">'AUH301'!$N$126</definedName>
    <definedName localSheetId="2" name="T_Konsi_Rules_Cross" hidden="true">'AUH302'!$N$59</definedName>
    <definedName localSheetId="2" name="T_Konsi_Rules_Force_Singel_Cell_Row" hidden="true">'AUH302'!$D$1</definedName>
    <definedName localSheetId="1" name="T_Konsi_Rules_Force_Single_Cell_Row" hidden="true">'AUH301'!$D$1</definedName>
    <definedName localSheetId="1" name="T_Konsi_Rules_Row" hidden="true">'AUH301'!$N$22</definedName>
    <definedName localSheetId="2" name="T_Konsi_Rules_Row" hidden="true">'AUH302'!$N$22</definedName>
    <definedName name="T_Konsi_Summary" hidden="true">Start!$D$21</definedName>
    <definedName localSheetId="1" name="T_Konsi_Warnings" hidden="true">'AUH301'!$B$6</definedName>
    <definedName localSheetId="2" name="T_Konsi_Warnings" hidden="true">'AUH302'!$B$6</definedName>
    <definedName hidden="1" localSheetId="1" name="Z_CB120B31_F776_4B30_B33D_0B8FCFE1E658_.wvu.Cols">'AUH301'!$A:$A,'AUH301'!$E:$J,'AUH301'!$O:$Q,'AUH301'!$T:$T</definedName>
    <definedName hidden="1" localSheetId="2" name="Z_CB120B31_F776_4B30_B33D_0B8FCFE1E658_.wvu.Cols">'AUH302'!$A:$A,'AUH302'!$E:$J,'AUH302'!$O:$Q,'AUH302'!$T:$T</definedName>
    <definedName hidden="1" localSheetId="1" name="Z_CB120B31_F776_4B30_B33D_0B8FCFE1E658_.wvu.PrintArea">'AUH301'!$K$21:$L$122</definedName>
    <definedName hidden="1" localSheetId="2" name="Z_CB120B31_F776_4B30_B33D_0B8FCFE1E658_.wvu.PrintArea">'AUH302'!$K$21:$L$55</definedName>
    <definedName hidden="1" localSheetId="0" name="Z_CB120B31_F776_4B30_B33D_0B8FCFE1E658_.wvu.PrintArea">Start!$A$1:$H$44</definedName>
    <definedName hidden="1" localSheetId="1" name="Z_CB120B31_F776_4B30_B33D_0B8FCFE1E658_.wvu.PrintTitles">'AUH301'!$A:$J,'AUH301'!$1:$19</definedName>
    <definedName hidden="1" localSheetId="2" name="Z_CB120B31_F776_4B30_B33D_0B8FCFE1E658_.wvu.PrintTitles">'AUH302'!$A:$J,'AUH302'!$1:$19</definedName>
    <definedName hidden="1" localSheetId="1" name="Z_CB120B31_F776_4B30_B33D_0B8FCFE1E658_.wvu.Rows">'AUH301'!$7:$14</definedName>
    <definedName hidden="1" localSheetId="2" name="Z_CB120B31_F776_4B30_B33D_0B8FCFE1E658_.wvu.Rows">'AUH302'!$7:$14</definedName>
    <definedName hidden="1" localSheetId="0" name="Z_CB120B31_F776_4B30_B33D_0B8FCFE1E658_.wvu.Rows">Start!$24:$24</definedName>
    <definedName name="Validation_K001_AUH301_K49_0" hidden="true">AUH301!$K$22:$K$26,AUH301!$K$31:$K$34,AUH301!$K$37:$K$39,AUH301!$K$44,AUH301!$K$47:$K$49,'AUH301'!$K$49</definedName>
    <definedName name="Validation_K002_AUH301_K49_0" hidden="true">AUH301!$K$49,'AUH301'!$K$49</definedName>
    <definedName name="Validation_K003_AUH301_K49_0" hidden="true">AUH301!$K$49:$K$50,'AUH301'!$K$49</definedName>
    <definedName name="Validation_K004_AUH301_K49_0" hidden="true">AUH301!$K$49:$K$50,'AUH301'!$K$49</definedName>
    <definedName name="Validation_K005_AUH301_K50_0" hidden="true">AUH301!$K$50:$K$51,'AUH301'!$K$50</definedName>
    <definedName name="Validation_K006_AUH301_K34_0" hidden="true">AUH301!$K$34:$K$36,'AUH301'!$K$34</definedName>
    <definedName name="Validation_K007_AUH301_K39_0" hidden="true">AUH301!$K$39:$K$43,'AUH301'!$K$39</definedName>
    <definedName name="Validation_K008_AUH301_K44_0" hidden="true">AUH301!$K$44:$K$46,'AUH301'!$K$44</definedName>
    <definedName name="Validation_K009_AUH301_K91_0" hidden="true">AUH301!$K$91:$K$93,'AUH301'!$K$91</definedName>
    <definedName name="Validation_K010_AUH301_K26_0" hidden="true">AUH301!$K$26:$K$27,AUH301!$K$29,'AUH301'!$K$26</definedName>
    <definedName name="Validation_K011_AUH301_K27_0" hidden="true">AUH301!$K$27:$K$28,'AUH301'!$K$27</definedName>
    <definedName name="Validation_K012_AUH301_K29_0" hidden="true">AUH301!$K$29:$K$30,'AUH301'!$K$29</definedName>
    <definedName name="Validation_KD001_AUH301_K49_0" hidden="true">AUH301!$K$49,AUH301!$K$99:$K$103,'AUH301'!$K$49</definedName>
    <definedName name="Validation_D001_AUH301_K113_0" hidden="true">AUH301!$K$113:$K$117,'AUH301'!$K$113</definedName>
    <definedName name="Validation_D002_AUH301_K111_0" hidden="true">AUH301!$K$111:$K$112,'AUH301'!$K$111</definedName>
    <definedName name="Validation_D002_AUH301_K113_0" hidden="true">AUH301!$K$113:$K$114,'AUH301'!$K$113</definedName>
    <definedName name="Validation_D003_AUH301_K118_0" hidden="true">AUH301!$K$118:$K$122,'AUH301'!$K$118</definedName>
    <definedName name="Validation_D026_AUH301_K110_0" hidden="true">AUH301!$K$110:$K$111,AUH301!$K$113,'AUH301'!$K$110</definedName>
    <definedName name="Validation_K001_AUH301_K76_0" hidden="true">AUH301!$K$53:$K$60,AUH301!$K$63:$K$68,AUH301!$K$70:$K$74,AUH301!$K$76,'AUH301'!$K$76</definedName>
    <definedName name="Validation_K002_AUH301_K72_0" hidden="true">AUH301!$K$72,'AUH301'!$K$72</definedName>
    <definedName name="Validation_K003_AUH301_K67_0" hidden="true">AUH301!$K$67,'AUH301'!$K$67</definedName>
    <definedName name="Validation_K004_AUH301_K76_0" hidden="true">AUH301!$K$76,'AUH301'!$K$76</definedName>
    <definedName name="Validation_K005_AUH301_K68_0" hidden="true">AUH301!$K$68:$K$69,'AUH301'!$K$68</definedName>
    <definedName name="Validation_K006_AUH301_K77_0" hidden="true">AUH301!$K$77:$K$78,'AUH301'!$K$77</definedName>
    <definedName name="Validation_K007_AUH301_K76_0" hidden="true">AUH301!$K$76:$K$77,'AUH301'!$K$76</definedName>
    <definedName name="Validation_K008_AUH301_K76_0" hidden="true">AUH301!$K$76:$K$77,'AUH301'!$K$76</definedName>
    <definedName name="Validation_K009_AUH301_K60_0" hidden="true">AUH301!$K$60:$K$62,'AUH301'!$K$60</definedName>
    <definedName name="Validation_KD001_AUH301_K76_0" hidden="true">AUH301!$K$76,AUH301!$K$104:$K$108,'AUH301'!$K$76</definedName>
    <definedName name="Validation_K001_AUH301_K49_1" hidden="true">AUH301!$K$49,AUH301!$K$76,'AUH301'!$K$49</definedName>
    <definedName name="Validation_K003_AUH301_K88_0" hidden="true">AUH301!$K$88,'AUH301'!$K$88</definedName>
    <definedName name="Validation_K004_AUH301_K110_0" hidden="true">AUH301!$K$25,AUH301!$K$110,'AUH301'!$K$110</definedName>
    <definedName name="Validation_K005_AUH301_K118_0" hidden="true">AUH301!$K$26,AUH301!$K$118,'AUH301'!$K$118</definedName>
    <definedName name="Validation_KD001_AUH301_K85_0" hidden="true">AUH301!$K$85,'AUH301'!$K$85</definedName>
    <definedName name="Validation_KD001a_AUH301_K85_0" hidden="true">AUH301!$K$85,'AUH301'!$K$85</definedName>
    <definedName name="Validation_K001_AUH302_K28_0" hidden="true">AUH302!$K$26:$K$28,'AUH302'!$K$28</definedName>
    <definedName name="Validation_K002_AUH302_K26_0" hidden="true">AUH302!$K$22:$K$26,'AUH302'!$K$26</definedName>
    <definedName name="Validation_K003_AUH302_K34_0" hidden="true">AUH302!$K$30:$K$34,'AUH302'!$K$34</definedName>
    <definedName name="Validation_K004_AUH302_K42_0" hidden="true">AUH302!$K$37:$K$42,'AUH302'!$K$42</definedName>
    <definedName name="Validation_K005_AUH302_K46_0" hidden="true">AUH302!$K$44:$K$46,'AUH302'!$K$46</definedName>
    <definedName name="Validation_K006_AUH302_K49_0" hidden="true">AUH302!$K$28,AUH302!$K$34:$K$35,AUH302!$K$42,AUH302!$K$46:$K$49,'AUH302'!$K$49</definedName>
    <definedName name="Validation_K007_AUH302_K54_0" hidden="true">AUH302!$K$49:$K$54,'AUH302'!$K$54</definedName>
    <definedName name="Validation_K008_AUH302_K54_0" hidden="true">AUH302!$K$54,'AUH302'!$K$54</definedName>
    <definedName name="Validation_K009_AUH302_K45_0" hidden="true">AUH302!$K$45,'AUH302'!$K$45</definedName>
    <definedName name="ValidationSummary_AUH301_ERROR" hidden="true">Validation!B9</definedName>
    <definedName name="ValidationSummary_AUH301_WARNING" hidden="true">Validation!B10</definedName>
    <definedName name="ValidationSummary_AUH302_ERROR" hidden="true">Validation!B13</definedName>
    <definedName name="ValidationSummary_AUH302_WARNING" hidden="true">Validation!B14</definedName>
    <definedName name="ValidationSummary_Total_ERROR" hidden="true">Validation!B5</definedName>
    <definedName name="ValidationSummary_Total_WARNING" hidden="true">Validation!B6</definedName>
    <definedName name="_xlnm._FilterDatabase" localSheetId="3" hidden="true">Validation!$A$17:$F$61</definedName>
    <definedName name="_xlnm._FilterDatabase" localSheetId="4" hidden="true">Mapping!$A$3:$C$128</definedName>
  </definedNames>
  <calcPr calcId="162913"/>
  <customWorkbookViews>
    <customWorkbookView activeSheetId="1" guid="{CB120B31-F776-4B30-B33D-0B8FCFE1E658}" mergeInterval="0" name="Gruss Roland - Persönliche Ansicht" personalView="1" tabRatio="842" windowHeight="882" windowWidth="1311" xWindow="12" yWindow="38"/>
  </customWorkbookViews>
</workbook>
</file>

<file path=xl/calcChain.xml><?xml version="1.0" encoding="utf-8"?>
<calcChain xmlns="http://schemas.openxmlformats.org/spreadsheetml/2006/main">
  <c i="7" l="1" r="F96"/>
  <c i="7" l="1" r="F62"/>
  <c i="7" r="F61"/>
  <c i="7" r="F36"/>
  <c i="7" r="F30"/>
  <c i="7" r="F29"/>
  <c i="7" r="F28"/>
  <c i="7" r="F27"/>
  <c i="8" l="1" r="F55"/>
  <c i="7" l="1" r="F74"/>
  <c i="7" r="F75"/>
  <c i="7" l="1" r="F58"/>
  <c i="7" r="F66"/>
  <c i="7" l="1" r="F97"/>
  <c i="8" l="1" r="F48"/>
  <c i="8" r="F51"/>
  <c i="8" r="F50"/>
  <c i="8" r="F49"/>
  <c i="8" r="F47"/>
  <c i="8" r="F35"/>
  <c i="8" r="F27"/>
  <c i="8" r="F26"/>
  <c i="8" r="F54"/>
  <c i="8" r="F53"/>
  <c i="8" r="F52"/>
  <c i="8" r="F46"/>
  <c i="8" r="F45"/>
  <c i="8" r="F44"/>
  <c i="8" r="F42"/>
  <c i="8" r="F41"/>
  <c i="8" r="F40"/>
  <c i="8" r="F39"/>
  <c i="8" r="F38"/>
  <c i="8" r="F37"/>
  <c i="8" r="F34"/>
  <c i="8" r="F33"/>
  <c i="8" r="F32"/>
  <c i="8" r="F31"/>
  <c i="8" r="F30"/>
  <c i="8" r="F28"/>
  <c i="8" r="F25"/>
  <c i="8" r="F24"/>
  <c i="8" r="F23"/>
  <c i="8" r="F22"/>
  <c i="8" r="K18"/>
  <c i="8" r="B4"/>
  <c i="8" r="B3"/>
  <c i="8" r="B1"/>
  <c i="7" r="F99"/>
  <c i="7" r="F122"/>
  <c i="7" r="F121"/>
  <c i="7" r="F120"/>
  <c i="7" r="F119"/>
  <c i="7" r="F118"/>
  <c i="7" r="F117"/>
  <c i="7" r="F116"/>
  <c i="7" r="F115"/>
  <c i="7" r="F114"/>
  <c i="7" r="F113"/>
  <c i="7" r="F112"/>
  <c i="7" r="F111"/>
  <c i="7" r="F110"/>
  <c i="7" r="F108"/>
  <c i="7" r="F107"/>
  <c i="7" r="F106"/>
  <c i="7" r="F105"/>
  <c i="7" r="F104"/>
  <c i="7" r="F103"/>
  <c i="7" r="F102"/>
  <c i="7" r="F101"/>
  <c i="7" r="F100"/>
  <c i="7" r="F95"/>
  <c i="7" r="F94"/>
  <c i="7" r="F93"/>
  <c i="7" r="F92"/>
  <c i="7" r="F91"/>
  <c i="7" r="F89"/>
  <c i="7" r="F88"/>
  <c i="7" r="F86"/>
  <c i="7" r="F85"/>
  <c i="7" r="F83"/>
  <c i="7" r="F82"/>
  <c i="7" r="F81"/>
  <c i="7" r="F80"/>
  <c i="7" r="F78"/>
  <c i="7" r="F77"/>
  <c i="7" r="F76"/>
  <c i="7" r="F73"/>
  <c i="7" r="F72"/>
  <c i="7" r="F71"/>
  <c i="7" r="F70"/>
  <c i="7" r="F69"/>
  <c i="7" r="F68"/>
  <c i="7" r="F67"/>
  <c i="7" r="F65"/>
  <c i="7" r="F64"/>
  <c i="7" r="F63"/>
  <c i="7" r="F60"/>
  <c i="7" r="F59"/>
  <c i="7" r="F57"/>
  <c i="7" r="F56"/>
  <c i="7" r="F55"/>
  <c i="7" r="F54"/>
  <c i="7" r="F53"/>
  <c i="7" r="F51"/>
  <c i="7" r="F50"/>
  <c i="7" r="F49"/>
  <c i="7" r="F48"/>
  <c i="7" r="F47"/>
  <c i="7" r="F46"/>
  <c i="7" r="F45"/>
  <c i="7" r="F44"/>
  <c i="7" r="F43"/>
  <c i="7" r="F42"/>
  <c i="7" r="F41"/>
  <c i="7" r="F40"/>
  <c i="7" r="F39"/>
  <c i="7" r="F38"/>
  <c i="7" r="F37"/>
  <c i="7" r="F35"/>
  <c i="7" r="F34"/>
  <c i="7" r="F33"/>
  <c i="7" r="F32"/>
  <c i="7" r="F31"/>
  <c i="7" r="F26"/>
  <c i="7" r="F25"/>
  <c i="7" r="F24"/>
  <c i="7" r="F23"/>
  <c i="7" r="F22"/>
  <c i="7" r="K18"/>
  <c i="7" r="B4"/>
  <c i="7" r="B3"/>
  <c i="7" r="B1"/>
  <c i="1" l="1" r="H37"/>
  <c i="1" r="B32"/>
  <c i="1" l="1" r="H34"/>
  <c i="1" l="1" r="H35"/>
</calcChain>
</file>

<file path=xl/comments7.xml><?xml version="1.0" encoding="utf-8"?>
<comments xmlns="http://schemas.openxmlformats.org/spreadsheetml/2006/main">
  <authors>
    <author/>
    <author>SNB</author>
  </authors>
  <commentList>
    <comment ref="N26" authorId="1">
      <text>
        <t>Total Hypothekarforderungen</t>
      </text>
    </comment>
    <comment ref="N27" authorId="1">
      <text>
        <t>Davon-Prüfung Hypothekarforderungen, Wohnliegenschaften</t>
      </text>
    </comment>
    <comment ref="N29" authorId="1">
      <text>
        <t>Davon-Prüfung Hypothekarforderungen, übrige Liegenschaften</t>
      </text>
    </comment>
    <comment ref="N34" authorId="1">
      <text>
        <t>Davon-Prüfung Finanzanlagen mit Unterposition Liegenschaften</t>
      </text>
    </comment>
    <comment ref="N39" authorId="1">
      <text>
        <t>Total Sachanlagen</t>
      </text>
    </comment>
    <comment ref="N44" authorId="1">
      <text>
        <t>Davon-Prüfung Immaterielle Werte mit Unterpositionen Goodwill und Patente / Lizenzen</t>
      </text>
    </comment>
    <comment ref="N49" authorId="1">
      <text>
        <t>Berechnung Total Aktiven</t>
      </text>
    </comment>
    <comment ref="O49" authorId="1">
      <text>
        <t>Total Aktiven &gt; 0</t>
      </text>
    </comment>
    <comment ref="P49" authorId="1">
      <text>
        <t>Davon-Prüfung Total Aktiven mit Unterposition Total Nachrangige Forderungen</t>
      </text>
    </comment>
    <comment ref="Q49" authorId="1">
      <text>
        <t>Total Aktiven &lt;&gt; Total nachrangige Forderungen</t>
      </text>
    </comment>
    <comment ref="R49" authorId="1">
      <text>
        <t>Identität Total Aktiven mit Total Passiven</t>
      </text>
    </comment>
    <comment ref="S49" authorId="1">
      <text>
        <t>Davon-Prüfung Total Aktiven mit Unterpositionen Forderungen gegenüber nahestehenden Personen</t>
      </text>
    </comment>
    <comment ref="N50" authorId="1">
      <text>
        <t>Davon-Prüfung Total nachrangige Forderungen mit Unterposition Mit Wandlungspflicht und / oder Forderungsverzicht</t>
      </text>
    </comment>
    <comment ref="N60" authorId="1">
      <text>
        <t>Berechnung Anleihen und Pfandbriefdarlehen</t>
      </text>
    </comment>
    <comment ref="N67" authorId="1">
      <text>
        <t>Gesellschaftskapital &gt;= 0</t>
      </text>
    </comment>
    <comment ref="N68" authorId="1">
      <text>
        <t>Davon-Prüfung Kapitalreserve mit Unterposition Reserve aus steuerbefreiten Kapitaleinlagen</t>
      </text>
    </comment>
    <comment ref="N72" authorId="1">
      <text>
        <t>Eigene Kapitalanteile &gt;= 0</t>
      </text>
    </comment>
    <comment ref="N76" authorId="1">
      <text>
        <t>Berechnung Total Passiven</t>
      </text>
    </comment>
    <comment ref="O76" authorId="1">
      <text>
        <t>Total Passiven &gt; 0</t>
      </text>
    </comment>
    <comment ref="P76" authorId="1">
      <text>
        <t>Davon-Prüfung Total Passiven mit Unterposition Total nachrangige Verpflichtungen</t>
      </text>
    </comment>
    <comment ref="Q76" authorId="1">
      <text>
        <t>Total Passiven &lt;&gt; Total nachrangige Verpflichtungen</t>
      </text>
    </comment>
    <comment ref="R76" authorId="1">
      <text>
        <t>Davon-Prüfung Total Passiven mit Unterpositionen Verpflichtungen gegenüber nahestehenden Personen</t>
      </text>
    </comment>
    <comment ref="N77" authorId="1">
      <text>
        <t>Davon-Prüfung Total nachrangige Verpflichtungen mit Unterposition Mit Wandlungspflicht und / oder Forderungsverzicht</t>
      </text>
    </comment>
    <comment ref="N85" authorId="1">
      <text>
        <t>Prüfung Existenz: Personalbestand, Inland</t>
      </text>
    </comment>
    <comment ref="O85" authorId="1">
      <text>
        <t>Personalbestand, Inland &gt;=0</t>
      </text>
    </comment>
    <comment ref="N88" authorId="1">
      <text>
        <t>Depotvolumen: Wertschriften- und Edelmetallbestände von Kunden ohne Banken / Effektenhändler &gt;= 0</t>
      </text>
    </comment>
    <comment ref="N91" authorId="1">
      <text>
        <t>Davon-Prüfung Treuhandanlagen mit Unterpositionen Bei Drittgesellschaften und Bei verbundenen Gesellschaften</t>
      </text>
    </comment>
    <comment ref="N110" authorId="1">
      <text>
        <t>Brutto &gt;= Netto : Forderungen gegenüber Kunden</t>
      </text>
    </comment>
    <comment ref="O110" authorId="1">
      <text>
        <t>Total Forderungen gegenüber Kunden nach Deckung</t>
      </text>
    </comment>
    <comment ref="N111" authorId="1">
      <text>
        <t>Davon-Prüfung Total Sektorale Gliederung nach Deckung mit Unterposition Öffentlich-rechtliche Körperschaften</t>
      </text>
    </comment>
    <comment ref="N113" authorId="1">
      <text>
        <t>Davon-Prüfung Total Sektorale Gliederung nach Deckung mit Unterposition Öffentlich-rechtliche Körperschaften</t>
      </text>
    </comment>
    <comment ref="O113" authorId="1">
      <text>
        <t>Berechnung Gedeckt, Total Sektorale Gliederung nach ESVG</t>
      </text>
    </comment>
    <comment ref="N118" authorId="1">
      <text>
        <t>Brutto &gt;= Netto : Hypothekarforderungen</t>
      </text>
    </comment>
    <comment ref="O118" authorId="1">
      <text>
        <t>Total Pfandobjekt Hypothekarforderungen</t>
      </text>
    </comment>
  </commentList>
</comments>
</file>

<file path=xl/comments8.xml><?xml version="1.0" encoding="utf-8"?>
<comments xmlns="http://schemas.openxmlformats.org/spreadsheetml/2006/main">
  <authors>
    <author/>
    <author>SNB</author>
  </authors>
  <commentList>
    <comment ref="K59" authorId="1">
      <text>
        <t>Berechnung Brutto-Erfolg Zinsengeschäft</t>
      </text>
    </comment>
    <comment ref="K60" authorId="1">
      <text>
        <t>Berechnung Subtotal Netto-Erfolg Zinsengeschäft</t>
      </text>
    </comment>
    <comment ref="K61" authorId="1">
      <text>
        <t>Berechnung Subtotal Erfolg aus dem Kommissions- und Dienstleistungsgeschäft</t>
      </text>
    </comment>
    <comment ref="K62" authorId="1">
      <text>
        <t>Berechnung Subtotal übriger ordentlicher Erfolg</t>
      </text>
    </comment>
    <comment ref="K63" authorId="1">
      <text>
        <t>Sachaufwand &gt;= 0</t>
      </text>
    </comment>
    <comment ref="K64" authorId="1">
      <text>
        <t>Total Subtotal Geschäftsaufwand</t>
      </text>
    </comment>
    <comment ref="K65" authorId="1">
      <text>
        <t>Berechnung Geschäftserfolg</t>
      </text>
    </comment>
    <comment ref="K66" authorId="1">
      <text>
        <t>Berechnung Halbjahresgewinn / Halbjahresverlust Konzern in Erfolgsrechnung</t>
      </text>
    </comment>
    <comment ref="K67" authorId="1">
      <text>
        <t>Halbjahresgewinn / Halbjahresverlust Konzern &lt;&gt; 0</t>
      </text>
    </comment>
    <comment ref="N59" authorId="1">
      <text>
        <t>Identität Halbjahresgewinn / Halbjahresverlust Konzern in Erfolgsrechnung mit Halbjahresgewinn / Halbjahresverlust Konzern in Bilanz</t>
      </text>
    </comment>
  </commentList>
</comments>
</file>

<file path=xl/sharedStrings.xml><?xml version="1.0" encoding="utf-8"?>
<sst xmlns="http://schemas.openxmlformats.org/spreadsheetml/2006/main" count="1067" uniqueCount="818">
  <si>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</si>
  <si>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</si>
  <si>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</si>
  <si>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</si>
  <si>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</si>
  <si>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</si>
  <si>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</si>
  <si>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Datenerfassung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</si>
  <si>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</si>
  <si>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</si>
  <si>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</si>
  <si>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</si>
  <si>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</si>
  <si>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</si>
  <si>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</si>
  <si>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</si>
  <si>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</si>
  <si>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Flüssige Mittel</t>
  </si>
  <si>
    <t>Forderungen gegenüber Banken</t>
  </si>
  <si>
    <t>Forderungen aus Wertpapierfinanzierungsgeschäften</t>
  </si>
  <si>
    <t>Forderungen gegenüber Kunden</t>
  </si>
  <si>
    <t>Hypothekarforderungen</t>
  </si>
  <si>
    <t>Handelsgeschäft</t>
  </si>
  <si>
    <t>Aktive Rechnungsabgrenzungen</t>
  </si>
  <si>
    <t>Nicht einbezahltes Gesellschaftskapital</t>
  </si>
  <si>
    <t>Total Aktiven</t>
  </si>
  <si>
    <t>Aktiven</t>
  </si>
  <si>
    <t>Passiven</t>
  </si>
  <si>
    <t>Verpflichtungen gegenüber Banken</t>
  </si>
  <si>
    <t>Verpflichtungen aus Kundeneinlagen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</si>
  <si>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</si>
  <si>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</si>
  <si>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</si>
  <si>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</si>
  <si>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Anleihen und Pfandbriefdarlehen</t>
  </si>
  <si>
    <t>Passive Rechnungsabgrenzungen</t>
  </si>
  <si>
    <t>Rückstellungen</t>
  </si>
  <si>
    <t>Reserven für allgemeine Bankrisiken</t>
  </si>
  <si>
    <t>Gesellschaftskapital</t>
  </si>
  <si>
    <t>Total Passiven</t>
  </si>
  <si>
    <t>Sonstige Aktiven</t>
  </si>
  <si>
    <t>Sonstige Passiven</t>
  </si>
  <si>
    <t>in 1'000 CHF</t>
  </si>
  <si>
    <t>Sprache</t>
  </si>
  <si>
    <t>Revision</t>
  </si>
  <si>
    <t>Firma:</t>
  </si>
  <si>
    <t>1</t>
  </si>
  <si>
    <t>Aufsichtsreporting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</si>
  <si>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</si>
  <si>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</si>
  <si>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5</t>
  </si>
  <si>
    <t>1.6</t>
  </si>
  <si>
    <t>1.9</t>
  </si>
  <si>
    <t>1.9.1</t>
  </si>
  <si>
    <t>1.10</t>
  </si>
  <si>
    <t>1.11</t>
  </si>
  <si>
    <t>1.12</t>
  </si>
  <si>
    <t>1.12.1</t>
  </si>
  <si>
    <t>1.12.2</t>
  </si>
  <si>
    <t>1.12.3</t>
  </si>
  <si>
    <t>1.12.4</t>
  </si>
  <si>
    <t>1.13.1</t>
  </si>
  <si>
    <t>1.13.2</t>
  </si>
  <si>
    <t xml:space="preserve">Positive Wiederbeschaffungswerte derivativer Finanzinstrumente </t>
  </si>
  <si>
    <t>1.16</t>
  </si>
  <si>
    <t>1.16.1</t>
  </si>
  <si>
    <t>1.16.1.1</t>
  </si>
  <si>
    <t>2.1</t>
  </si>
  <si>
    <t>2.2</t>
  </si>
  <si>
    <t>2.3</t>
  </si>
  <si>
    <t>2.10</t>
  </si>
  <si>
    <t>2.14.1</t>
  </si>
  <si>
    <t>2.20</t>
  </si>
  <si>
    <t>2.20.1</t>
  </si>
  <si>
    <t>2.20.1.1</t>
  </si>
  <si>
    <t>2.12</t>
  </si>
  <si>
    <t>2.13</t>
  </si>
  <si>
    <t>2.14</t>
  </si>
  <si>
    <t xml:space="preserve">Verpflichtungen aus Wertpapierfinanzierungsgeschäften </t>
  </si>
  <si>
    <t>Ausserbilanz</t>
  </si>
  <si>
    <t>3</t>
  </si>
  <si>
    <t>3.1</t>
  </si>
  <si>
    <t>3.2</t>
  </si>
  <si>
    <t>3.3</t>
  </si>
  <si>
    <t>3.4</t>
  </si>
  <si>
    <t>Eventualverpflichtungen</t>
  </si>
  <si>
    <t>Unwiderrufliche Zusagen</t>
  </si>
  <si>
    <t>Einzahlungs- und Nachschussverpflichtungen</t>
  </si>
  <si>
    <t>Verpflichtungskredite</t>
  </si>
  <si>
    <t>4.1</t>
  </si>
  <si>
    <t>4.2</t>
  </si>
  <si>
    <t>Personalbestand Inland</t>
  </si>
  <si>
    <t>Personalbestand Ausland</t>
  </si>
  <si>
    <t xml:space="preserve">Kundenvermögen </t>
  </si>
  <si>
    <t>5.1</t>
  </si>
  <si>
    <t>5.2</t>
  </si>
  <si>
    <t>6.1</t>
  </si>
  <si>
    <t>6.2</t>
  </si>
  <si>
    <t>6.3</t>
  </si>
  <si>
    <t>6</t>
  </si>
  <si>
    <t xml:space="preserve">Treuhandanlagen </t>
  </si>
  <si>
    <t>Treuhandkredite</t>
  </si>
  <si>
    <t>7</t>
  </si>
  <si>
    <t>7.10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</si>
  <si>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</si>
  <si>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</si>
  <si>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</si>
  <si>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</si>
  <si>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</si>
  <si>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</si>
  <si>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</si>
  <si>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</si>
  <si>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</si>
  <si>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Forderungen gegenüber qualifiziert Beteiligten </t>
  </si>
  <si>
    <t>Forderungen gegenüber verbundenen Gesellschaften</t>
  </si>
  <si>
    <t xml:space="preserve">Forderungen aus Organgeschäften </t>
  </si>
  <si>
    <t>Forderungen gegenüber weiteren nahestehenden Personen</t>
  </si>
  <si>
    <t xml:space="preserve">Verpflichtungen gegenüber qualifiziert Beteiligten </t>
  </si>
  <si>
    <t>Verpflichtungen gegenüber verbundenen Gesellschaften</t>
  </si>
  <si>
    <t xml:space="preserve">Verpflichtungen aus Organgeschäften </t>
  </si>
  <si>
    <t>Verpflichtungen gegenüber weiteren nahestehenden Personen</t>
  </si>
  <si>
    <t>8</t>
  </si>
  <si>
    <t>Angaben zu den Kundenausleihungen</t>
  </si>
  <si>
    <t>8.1.1</t>
  </si>
  <si>
    <t>8.1.1.1</t>
  </si>
  <si>
    <t>8.1.2.1</t>
  </si>
  <si>
    <t>8.1.2.2</t>
  </si>
  <si>
    <t>8.1.2.3</t>
  </si>
  <si>
    <t>8.1.2.4</t>
  </si>
  <si>
    <t>8.2.1</t>
  </si>
  <si>
    <t>8.2.2</t>
  </si>
  <si>
    <t>8.2.3</t>
  </si>
  <si>
    <t>8.2.4</t>
  </si>
  <si>
    <t>Forderungen gegenüber Kunden (brutto), ungedeckt</t>
  </si>
  <si>
    <t>8.1.2</t>
  </si>
  <si>
    <t>Forderungen gegenüber Kunden (brutto), gedeckt</t>
  </si>
  <si>
    <t>Hypothekarforderungen (brutto vor Abzug von Wertberichtigungen für Ausfall- und Länderrisiken)</t>
  </si>
  <si>
    <t>9</t>
  </si>
  <si>
    <t>Forderungen gegenüber Kunden (brutto vor Abzug von Wertberichtigungen für Ausfall- und Länderrisiken)</t>
  </si>
  <si>
    <t>Erfolg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</si>
  <si>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</si>
  <si>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</si>
  <si>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</si>
  <si>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</si>
  <si>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Veränderungen von ausfallrisikobedingten Wertberichtigungen sowie Verluste aus dem Zinsengeschäft</t>
  </si>
  <si>
    <t>Brutto-Erfolg Zinsengeschäft</t>
  </si>
  <si>
    <t>Subtotal Netto-Erfolg Zinsengeschäft</t>
  </si>
  <si>
    <t>Erfolg aus dem Kommissions- und Dienstleistungsgeschäft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</si>
  <si>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</si>
  <si>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</si>
  <si>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</si>
  <si>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</si>
  <si>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dem Handelsgeschäft und der Fair-Value-Option</t>
  </si>
  <si>
    <t>Übriger ordentlicher Erfolg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</si>
  <si>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</si>
  <si>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</si>
  <si>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</si>
  <si>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</si>
  <si>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</si>
  <si>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>Subtotal übriger ordentlicher Erfolg</t>
  </si>
  <si>
    <t>Geschäftsaufwand</t>
  </si>
  <si>
    <t>Personalaufwand</t>
  </si>
  <si>
    <t>Sachaufwand</t>
  </si>
  <si>
    <t>Subtotal Geschäftsaufwand</t>
  </si>
  <si>
    <t>Wertberichtigungen auf Beteiligungen sowie Abschreibungen auf Sachanlagen und immateriellen Werten</t>
  </si>
  <si>
    <t>Ausserordentlicher Ertrag</t>
  </si>
  <si>
    <t>Ausserordentlicher Aufwand</t>
  </si>
  <si>
    <t>Veränderungen von Reserven für allgemeine Bankrisiken</t>
  </si>
  <si>
    <t>Veränderungen von Rückstellungen und übrigen Wertberichtigungen sowie Verluste</t>
  </si>
  <si>
    <t>10</t>
  </si>
  <si>
    <t>11</t>
  </si>
  <si>
    <t>de</t>
  </si>
  <si>
    <t>6.1.1</t>
  </si>
  <si>
    <t>6.1.2</t>
  </si>
  <si>
    <t>Andere treuhänderische Geschäfte</t>
  </si>
  <si>
    <t>6.4</t>
  </si>
  <si>
    <t>davon: Liegenschaften</t>
  </si>
  <si>
    <t>Finanzanlagen</t>
  </si>
  <si>
    <t>Sachanlagen</t>
  </si>
  <si>
    <t>davon: Goodwill</t>
  </si>
  <si>
    <t>davon: Patente / Lizenzen</t>
  </si>
  <si>
    <t>Immaterielle Werte</t>
  </si>
  <si>
    <t>davon: mit Wandlungspflicht und/oder Forderungsverzicht</t>
  </si>
  <si>
    <t>davon: Reserve aus steuerbefreiten Kapitaleinlagen</t>
  </si>
  <si>
    <t>Geschäftserfolg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</si>
  <si>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</si>
  <si>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</si>
  <si>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</si>
  <si>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</si>
  <si>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</si>
  <si>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</si>
  <si>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t>C_BIL.AKT.FMI</t>
  </si>
  <si>
    <t>C_BIL.AKT.FBA</t>
  </si>
  <si>
    <t>C_BIL.AKT.WFG</t>
  </si>
  <si>
    <t>C_BIL.AKT.FKU</t>
  </si>
  <si>
    <t>C_BIL.AKT.HYP</t>
  </si>
  <si>
    <t>C_BIL.AKT.HGE</t>
  </si>
  <si>
    <t>C_BIL.AKT.WBW</t>
  </si>
  <si>
    <t>C_BIL.AKT.FFV</t>
  </si>
  <si>
    <t>C_BIL.AKT.FAN</t>
  </si>
  <si>
    <t>C_BIL.AKT.FAN.LIS</t>
  </si>
  <si>
    <t>C_BIL.AKT.REA</t>
  </si>
  <si>
    <t>C_BIL.AKT.BET</t>
  </si>
  <si>
    <t>C_BIL.AKT.SAN</t>
  </si>
  <si>
    <t>C_BIL.AKT.SAN.LBU</t>
  </si>
  <si>
    <t>C_BIL.AKT.SAN.OFL</t>
  </si>
  <si>
    <t>C_BIL.AKT.SAN.UES.SWA</t>
  </si>
  <si>
    <t>C_BIL.AKT.SAN.UES.UEB</t>
  </si>
  <si>
    <t>C_BIL.AKT.IMW</t>
  </si>
  <si>
    <t>C_BIL.AKT.IMW.GWI</t>
  </si>
  <si>
    <t>C_BIL.AKT.IMW.PLI</t>
  </si>
  <si>
    <t>C_BIL.AKT.SON</t>
  </si>
  <si>
    <t>C_BIL.AKT.NEG</t>
  </si>
  <si>
    <t>C_BIL.AKT.TOT</t>
  </si>
  <si>
    <t>C_BIL.AKT.TOT.NRA</t>
  </si>
  <si>
    <t>C_BIL.AKT.TOT.NRA.WAF</t>
  </si>
  <si>
    <t>C_BIL.PAS.VBA</t>
  </si>
  <si>
    <t>C_BIL.PAS.WFG</t>
  </si>
  <si>
    <t>C_BIL.PAS.VKE</t>
  </si>
  <si>
    <t>C_BIL.PAS.HGE</t>
  </si>
  <si>
    <t>C_BIL.PAS.WBW</t>
  </si>
  <si>
    <t>C_BIL.PAS.FFV</t>
  </si>
  <si>
    <t>C_BIL.PAS.KOB</t>
  </si>
  <si>
    <t>C_BIL.PAS.APF</t>
  </si>
  <si>
    <t>C_BIL.PAS.REA</t>
  </si>
  <si>
    <t>C_BIL.PAS.SON</t>
  </si>
  <si>
    <t>C_BIL.PAS.RUE</t>
  </si>
  <si>
    <t>C_BIL.PAS.RAB</t>
  </si>
  <si>
    <t>C_BIL.PAS.GKA</t>
  </si>
  <si>
    <t>C_BIL.PAS.KRE</t>
  </si>
  <si>
    <t>C_BIL.PAS.KRE.RSK</t>
  </si>
  <si>
    <t>C_BIL.PAS.GRE</t>
  </si>
  <si>
    <t>C_BIL.PAS.EKA</t>
  </si>
  <si>
    <t>C_BIL.PAS.TOT</t>
  </si>
  <si>
    <t>C_BIL.PAS.TOT.NRA</t>
  </si>
  <si>
    <t>C_BIL.PAS.TOT.NRA.WAF</t>
  </si>
  <si>
    <t>C_ABI.EVT</t>
  </si>
  <si>
    <t>C_ABI.UWZ</t>
  </si>
  <si>
    <t>C_ABI.ENV</t>
  </si>
  <si>
    <t>C_ABI.VKR</t>
  </si>
  <si>
    <t>C_ABI.TRE.AKT.TAN</t>
  </si>
  <si>
    <t>C_ABI.TRE.AKT.TAN.TBD</t>
  </si>
  <si>
    <t>C_ABI.TRE.AKT.TAN.TBG</t>
  </si>
  <si>
    <t>C_ABI.TRE.AKT.TAK</t>
  </si>
  <si>
    <t>C_ABI.TRE.AKT.TSB</t>
  </si>
  <si>
    <t>C_ABI.TRE.AKT.TAG</t>
  </si>
  <si>
    <t>D1</t>
  </si>
  <si>
    <t>D2</t>
  </si>
  <si>
    <t>C_BIL.AKT.TOT.FVN.FNP</t>
  </si>
  <si>
    <t>C_BIL.PAS.TOT.FVN.VNP</t>
  </si>
  <si>
    <t>D1_QUB</t>
  </si>
  <si>
    <t>D1_GRG</t>
  </si>
  <si>
    <t>D1_VGS</t>
  </si>
  <si>
    <t>D1_ORG</t>
  </si>
  <si>
    <t>D1_NAP</t>
  </si>
  <si>
    <t>C_STK.PBD</t>
  </si>
  <si>
    <t>D1_I</t>
  </si>
  <si>
    <t>D1_A</t>
  </si>
  <si>
    <t>C_KUV.DPV.WEB</t>
  </si>
  <si>
    <t>C_KUV.VEV.VVM</t>
  </si>
  <si>
    <t>D2_T</t>
  </si>
  <si>
    <t>C_EFR.ERZ.BEZ.ZEG.ZDK</t>
  </si>
  <si>
    <t>C_EFR.ERZ.BEZ.ZEG.ZDH</t>
  </si>
  <si>
    <t>C_EFR.ERZ.BEZ.ZEG.ZDF</t>
  </si>
  <si>
    <t>C_EFR.ERZ.BEZ.ZAU</t>
  </si>
  <si>
    <t>C_EFR.ERZ.BEZ</t>
  </si>
  <si>
    <t>C_EFR.ERZ.WBZ</t>
  </si>
  <si>
    <t>C_EFR.ERZ</t>
  </si>
  <si>
    <t>C_EFR.ERK.KEG.KWA</t>
  </si>
  <si>
    <t>C_EFR.ERK.KEG.KKG</t>
  </si>
  <si>
    <t>C_EFR.ERK.KEG.KDL</t>
  </si>
  <si>
    <t>C_EFR.ERK.KAU</t>
  </si>
  <si>
    <t>C_EFR.ERK</t>
  </si>
  <si>
    <t>C_EFR.ERH</t>
  </si>
  <si>
    <t>C_EFR.UER.ERV</t>
  </si>
  <si>
    <t>C_EFR.UER.BER</t>
  </si>
  <si>
    <t>C_EFR.UER.LER</t>
  </si>
  <si>
    <t>C_EFR.UER.AOE</t>
  </si>
  <si>
    <t>C_EFR.UER.AOA</t>
  </si>
  <si>
    <t>C_EFR.UER</t>
  </si>
  <si>
    <t>C_EFR.GAU.PAF</t>
  </si>
  <si>
    <t>C_EFR.GAU.SAF</t>
  </si>
  <si>
    <t>C_EFR.GAU</t>
  </si>
  <si>
    <t>C_EFR.WBB</t>
  </si>
  <si>
    <t>C_EFR.VRW</t>
  </si>
  <si>
    <t>C_EFR.GER</t>
  </si>
  <si>
    <t>C_EFR.AEG</t>
  </si>
  <si>
    <t>C_EFR.AAU</t>
  </si>
  <si>
    <t>C_EFR.VRB</t>
  </si>
  <si>
    <t>C_EFR.STE</t>
  </si>
  <si>
    <t>C_EFR.EGV</t>
  </si>
  <si>
    <t>Siehe Erläuterungen</t>
  </si>
  <si>
    <t>Liegenschaften, Bau- und Umbaurechnungen, Einbauten in fremde Liegenschaften</t>
  </si>
  <si>
    <t>Objekte im Finanzierungsleasing</t>
  </si>
  <si>
    <t>übrige Sachanlagen</t>
  </si>
  <si>
    <t>davon: Total nachrangige Forderungen</t>
  </si>
  <si>
    <t>davon: Total nachrangige Verpflichtungen</t>
  </si>
  <si>
    <t>D2_U</t>
  </si>
  <si>
    <t>Wohnliegenschaften</t>
  </si>
  <si>
    <t>Büro- und Geschäftshäuser</t>
  </si>
  <si>
    <t>Gewerbe und Industrie</t>
  </si>
  <si>
    <t>hypothekarisch gedeckt (ohne öffentlich-rechtliche Körperschaften)</t>
  </si>
  <si>
    <t>Lombardkredite (ohne öffentlich-rechtliche Körperschaften)</t>
  </si>
  <si>
    <t>mit anderer Deckung (ohne öffentlich-rechtliche Körperschaften)</t>
  </si>
  <si>
    <t>Aufsichtsreporting (halbjährlicher Zwischenabschluss)</t>
  </si>
  <si>
    <t>Halbjahresbilanz</t>
  </si>
  <si>
    <t>Halbjahres-Erfolgsrechnung</t>
  </si>
  <si>
    <t>C_BIL.PAS.GEV</t>
  </si>
  <si>
    <r>
      <t xml:space="preserve">Einreichefrist: </t>
    </r>
    <r>
      <rPr>
        <sz val="10"/>
        <rFont val="Arial"/>
        <family val="2"/>
      </rPr>
      <t>Die ausgefüllten Formulare sind jeweils jährlich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</t>
    </r>
    <r>
      <rPr>
        <b/>
        <sz val="10"/>
        <rFont val="Arial"/>
        <family val="2"/>
      </rPr>
      <t>halbjährlichen</t>
    </r>
    <r>
      <rPr>
        <sz val="10"/>
        <rFont val="Arial"/>
        <family val="2"/>
      </rPr>
      <t xml:space="preserve"> Zwischenabschluss an die SNB einzureichen.</t>
    </r>
  </si>
  <si>
    <t>AURH_K</t>
  </si>
  <si>
    <t>AUH301-AUH302</t>
  </si>
  <si>
    <t>AUH301</t>
  </si>
  <si>
    <t>AUH302</t>
  </si>
  <si>
    <t>Nicht konsolidierte Beteiligungen</t>
  </si>
  <si>
    <t>Kapitalreserve</t>
  </si>
  <si>
    <t>Gewinnreserve</t>
  </si>
  <si>
    <t>2.19.1</t>
  </si>
  <si>
    <t xml:space="preserve">Forderungen gegenüber nicht konsolidierten Gruppengesellschaften </t>
  </si>
  <si>
    <t xml:space="preserve">Verpflichtungen gegenüber nicht konsolidierten Gruppengesellschaften </t>
  </si>
  <si>
    <t>13.1</t>
  </si>
  <si>
    <t>C_BIL.PAS.WUR</t>
  </si>
  <si>
    <t>selbst entwickelte oder erworbene Software</t>
  </si>
  <si>
    <t>Halbjahresgewinn/Halbjahresverlust Konzern</t>
  </si>
  <si>
    <t>davon: Minderheitsanteile am Halbjahresgewinn/Halbjahresverlust Konzern</t>
  </si>
  <si>
    <t>Treuhandgeschäfte</t>
  </si>
  <si>
    <t>bei Drittgesellschaften</t>
  </si>
  <si>
    <t>bei verbundenen Gesellschaften</t>
  </si>
  <si>
    <t>Angabe der Forderungen und Verpflichtungen gegenüber nahestehenden Personen</t>
  </si>
  <si>
    <t>Minderheitsanteile am Eigenkapital</t>
  </si>
  <si>
    <t>8.1</t>
  </si>
  <si>
    <t>8.2</t>
  </si>
  <si>
    <t>*</t>
  </si>
  <si>
    <t>4 *</t>
  </si>
  <si>
    <t>Personalbestand</t>
  </si>
  <si>
    <t>5.1 *</t>
  </si>
  <si>
    <t>5.2 *</t>
  </si>
  <si>
    <t>6 *</t>
  </si>
  <si>
    <t>7 *</t>
  </si>
  <si>
    <t>1.5 *</t>
  </si>
  <si>
    <t>1.7 *</t>
  </si>
  <si>
    <t>2.5 *</t>
  </si>
  <si>
    <t>4.6 *</t>
  </si>
  <si>
    <t>5.3 *</t>
  </si>
  <si>
    <t>8 *</t>
  </si>
  <si>
    <t>12 *</t>
  </si>
  <si>
    <t>13 *</t>
  </si>
  <si>
    <t>Vermögen mit Verwaltungsmandat</t>
  </si>
  <si>
    <t>C_KRD.KRV.UEK.FKU</t>
  </si>
  <si>
    <t>C_KRD.KRV.HYK.HYP</t>
  </si>
  <si>
    <t>davon: Minderheitsanteile amHalbjahresgewinn/Halbjahresverlust Konzern</t>
  </si>
  <si>
    <t>C_EFR.EGV.MAG</t>
  </si>
  <si>
    <t>Total</t>
  </si>
  <si>
    <t>Anzahl Fehler</t>
  </si>
  <si>
    <t>Anzahl Warnungen</t>
  </si>
  <si>
    <t>Konsistenzprüfungen</t>
  </si>
  <si>
    <t>Konsolidierte Basis</t>
  </si>
  <si>
    <t>Übrige Finanzinstrumente mit Fair-Value-Bewertung</t>
  </si>
  <si>
    <t>davon: öffentlich-rechtliche Körperschaften</t>
  </si>
  <si>
    <t>öffentlich-rechtliche Körperschaften</t>
  </si>
  <si>
    <r>
      <t xml:space="preserve">Eigene Kapitalanteile </t>
    </r>
    <r>
      <rPr>
        <sz val="10"/>
        <rFont val="Arial"/>
        <family val="2"/>
      </rPr>
      <t>(Minusposition)</t>
    </r>
  </si>
  <si>
    <t>C_BIL.PAS.MAE</t>
  </si>
  <si>
    <t>D1_BGL</t>
  </si>
  <si>
    <t>D1_GIL</t>
  </si>
  <si>
    <t>D1_U</t>
  </si>
  <si>
    <t>D1_WLG</t>
  </si>
  <si>
    <t>D1_T</t>
  </si>
  <si>
    <t>D2_BRW</t>
  </si>
  <si>
    <t>D1_UNG</t>
  </si>
  <si>
    <t>D1_GED</t>
  </si>
  <si>
    <t>D1_HYD</t>
  </si>
  <si>
    <t>D1_LBK</t>
  </si>
  <si>
    <t>D1_GED_U</t>
  </si>
  <si>
    <t>D2_ORK</t>
  </si>
  <si>
    <t>D3_BRW</t>
  </si>
  <si>
    <t>C_BIL.PAS.GEV.MAK</t>
  </si>
  <si>
    <t>Steuern</t>
  </si>
  <si>
    <t>Konsolidierte Basis / Konzern</t>
  </si>
  <si>
    <t>Tel: +41 58 631 00 00</t>
  </si>
  <si>
    <t>Kommissionsertrag Wertschriften- und Anlagegeschäft</t>
  </si>
  <si>
    <t>SNB-Code</t>
  </si>
  <si>
    <t>Techn-Nr.</t>
  </si>
  <si>
    <t>Währungsumrechnungsreserve</t>
  </si>
  <si>
    <t>1.3</t>
  </si>
  <si>
    <t>0</t>
  </si>
  <si>
    <t>Inhaltliche Fragen zur Erhebung:</t>
  </si>
  <si>
    <t>aufsichtsreporting@finma.ch</t>
  </si>
  <si>
    <t>1.5.1</t>
  </si>
  <si>
    <t>C_BIL.AKT.HYP.WOH</t>
  </si>
  <si>
    <t>1.5.1.1</t>
  </si>
  <si>
    <t>davon: Renditeliegenschaften (IPRE)</t>
  </si>
  <si>
    <t>C_BIL.AKT.HYP.WOH.IPR</t>
  </si>
  <si>
    <t>1.5.2</t>
  </si>
  <si>
    <t>Übrige Liegenschaften</t>
  </si>
  <si>
    <t>C_BIL.AKT.HYP.UBR</t>
  </si>
  <si>
    <t>1.5.2.1</t>
  </si>
  <si>
    <t>C_BIL.AKT.HYP.UBR.IPR</t>
  </si>
  <si>
    <t>1.9.2</t>
  </si>
  <si>
    <t>davon: Finanzanlagen mit HQLA-Charakter</t>
  </si>
  <si>
    <t>C_BIL.AKT.FAN.HQL</t>
  </si>
  <si>
    <t>2.8.1</t>
  </si>
  <si>
    <t>mit Restlaufzeit von weniger als 1 Jahr</t>
  </si>
  <si>
    <t>C_BIL.PAS.APF.RW1</t>
  </si>
  <si>
    <t>2.8.2</t>
  </si>
  <si>
    <t>mit Restlaufzeit von 1 Jahr und mehr</t>
  </si>
  <si>
    <t>C_BIL.PAS.APF.RM1</t>
  </si>
  <si>
    <t>Depotvolumen: Wertschriften- und Edelmetallbestände von Kunden ohne Banken/Wertpapierhäuser</t>
  </si>
  <si>
    <t>Treuhandgeschäfte aus Securities Lending und Borrowing, welche die Bank/das Wertpapierhaus in eigenem Namen für Rechnung von Kunden tätigt</t>
  </si>
  <si>
    <t>Übrige</t>
  </si>
  <si>
    <t>neu</t>
  </si>
  <si>
    <t>Fiduziarisch gehaltene Kryptowährungen für Rechnung von Kunden, falls die Kryptowährungen im Konkursfall der Bank/des Wertpapierhauses aussonderbar sind</t>
  </si>
  <si>
    <t>6.5</t>
  </si>
  <si>
    <t>C_ABI.TRE.AKT.KRY</t>
  </si>
  <si>
    <t>Tabelle</t>
  </si>
  <si>
    <t>Regel-ID</t>
  </si>
  <si>
    <t>Name</t>
  </si>
  <si>
    <t>Excel-Regel</t>
  </si>
  <si>
    <t>Fachliche Regel</t>
  </si>
  <si>
    <t>Auswertung</t>
  </si>
  <si>
    <t>AURH_K_AKT.K001</t>
  </si>
  <si>
    <t>Berechnung Total Aktiven</t>
  </si>
  <si>
    <t>K49=SUM(K38,K34,K23,K33,K25,K22,K31,K26,K44,K48,K37,K39,K47,K32,K24)(±0.5)</t>
  </si>
  <si>
    <t>BIL.AKT.TOT{}=SUM(BIL.AKT.BET{},BIL.AKT.FAN{},BIL.AKT.FBA{},BIL.AKT.FFV{},BIL.AKT.FKU{},BIL.AKT.FMI{},BIL.AKT.HGE{},BIL.AKT.HYP{},BIL.AKT.IMW{},BIL.AKT.NEG{},BIL.AKT.REA{},BIL.AKT.SAN{},BIL.AKT.SON{},BIL.AKT.WBW{},BIL.AKT.WFG{})(±0.5)</t>
  </si>
  <si>
    <t>AURH_K_AKT.K002</t>
  </si>
  <si>
    <t>Total Aktiven &gt; 0</t>
  </si>
  <si>
    <t>K49&gt;0</t>
  </si>
  <si>
    <t>BIL.AKT.TOT{}&gt;0</t>
  </si>
  <si>
    <t>AURH_K_AKT.K003</t>
  </si>
  <si>
    <t>Davon-Prüfung Total Aktiven mit Unterposition Total Nachrangige Forderungen</t>
  </si>
  <si>
    <t>K49&gt;=K50(±0.5)</t>
  </si>
  <si>
    <t>BIL.AKT.TOT{}&gt;=BIL.AKT.TOT.NRA{}(±0.5)</t>
  </si>
  <si>
    <t>AURH_K_AKT.K004</t>
  </si>
  <si>
    <t>Total Aktiven &lt;&gt; Total nachrangige Forderungen</t>
  </si>
  <si>
    <t>IF(K49&lt;&gt;0,NOT(K49=K50),TRUE)</t>
  </si>
  <si>
    <t>IF(BIL.AKT.TOT{}&lt;&gt;0,NOT(BIL.AKT.TOT{}=BIL.AKT.TOT.NRA{}),TRUE)</t>
  </si>
  <si>
    <t>AURH_K_AKT.K005</t>
  </si>
  <si>
    <t>Davon-Prüfung Total nachrangige Forderungen mit Unterposition Mit Wandlungspflicht und / oder Forderungsverzicht</t>
  </si>
  <si>
    <t>K50&gt;=SUM(K51)(±0.5)</t>
  </si>
  <si>
    <t>BIL.AKT.TOT.NRA{}&gt;=SUM(BIL.AKT.TOT.NRA.WAF{})(±0.5)</t>
  </si>
  <si>
    <t>AURH_K_AKT.K006</t>
  </si>
  <si>
    <t>Davon-Prüfung Finanzanlagen mit Unterposition Liegenschaften</t>
  </si>
  <si>
    <t>K34&gt;=SUM(K36,K35)(±0.5)</t>
  </si>
  <si>
    <t>BIL.AKT.FAN{}&gt;=SUM(BIL.AKT.FAN.HQL{},BIL.AKT.FAN.LIS{})(±0.5)</t>
  </si>
  <si>
    <t>AURH_K_AKT.K007</t>
  </si>
  <si>
    <t>Total Sachanlagen</t>
  </si>
  <si>
    <t>K39=K40+K41+K43+K42(±0.5)</t>
  </si>
  <si>
    <t>BIL.AKT.SAN{}=BIL.AKT.SAN.LBU{}+BIL.AKT.SAN.OFL{}+BIL.AKT.SAN.UES.SWA{}+BIL.AKT.SAN.UES.UEB{}(±0.5)</t>
  </si>
  <si>
    <t>AURH_K_AKT.K008</t>
  </si>
  <si>
    <t>Davon-Prüfung Immaterielle Werte mit Unterpositionen Goodwill und Patente / Lizenzen</t>
  </si>
  <si>
    <t>K44&gt;=SUM(K45,K46)(±0.5)</t>
  </si>
  <si>
    <t>BIL.AKT.IMW{}&gt;=SUM(BIL.AKT.IMW.GWI{},BIL.AKT.IMW.PLI{})(±0.5)</t>
  </si>
  <si>
    <t>AURH_K_AKT.K009</t>
  </si>
  <si>
    <t>Davon-Prüfung Treuhandanlagen mit Unterpositionen Bei Drittgesellschaften und Bei verbundenen Gesellschaften</t>
  </si>
  <si>
    <t>K91&gt;=SUM(K92,K93)(±0.5)</t>
  </si>
  <si>
    <t>ABI.TRE.AKT.TAN{}&gt;=SUM(ABI.TRE.AKT.TAN.TBD{},ABI.TRE.AKT.TAN.TBG{})(±0.5)</t>
  </si>
  <si>
    <t>AURH_K_AKT.K010</t>
  </si>
  <si>
    <t>Total Hypothekarforderungen</t>
  </si>
  <si>
    <t>K26=K27+K29(±0.5)</t>
  </si>
  <si>
    <t>BIL.AKT.HYP{}=BIL.AKT.HYP.WOH{}+BIL.AKT.HYP.UBR{}(±0.5)</t>
  </si>
  <si>
    <t>AURH_K_AKT.K011</t>
  </si>
  <si>
    <t>Davon-Prüfung Hypothekarforderungen, Wohnliegenschaften</t>
  </si>
  <si>
    <t>K27&gt;=SUM(K28)(±0.5)</t>
  </si>
  <si>
    <t>BIL.AKT.HYP.WOH{}&gt;=SUM(BIL.AKT.HYP.WOH.IPR{})(±0.5)</t>
  </si>
  <si>
    <t>AURH_K_AKT.K012</t>
  </si>
  <si>
    <t>Davon-Prüfung Hypothekarforderungen, übrige Liegenschaften</t>
  </si>
  <si>
    <t>K29&gt;=SUM(K30)(±0.5)</t>
  </si>
  <si>
    <t>BIL.AKT.HYP.UBR{}&gt;=SUM(BIL.AKT.HYP.UBR.IPR{})(±0.5)</t>
  </si>
  <si>
    <t>AURH_K_AKT.KD001</t>
  </si>
  <si>
    <t>Davon-Prüfung Total Aktiven mit Unterpositionen Forderungen gegenüber nahestehenden Personen</t>
  </si>
  <si>
    <t>K49&gt;=SUM(K100,K103,K102,K99,K101)(±0.5)</t>
  </si>
  <si>
    <t>BIL.AKT.TOT{}&gt;=SUM(BIL.AKT.TOT.FVN.FNP{GRG},BIL.AKT.TOT.FVN.FNP{NAP},BIL.AKT.TOT.FVN.FNP{ORG},BIL.AKT.TOT.FVN.FNP{QUB},BIL.AKT.TOT.FVN.FNP{VGS})(±0.5)</t>
  </si>
  <si>
    <t>AURH_K_D.D001</t>
  </si>
  <si>
    <t>Berechnung Gedeckt, Total Sektorale Gliederung nach ESVG</t>
  </si>
  <si>
    <t>K113=K114+K115+K116+K117(±0.5)</t>
  </si>
  <si>
    <t>KRD.KRV.UEK.FKU{GED,T,BRW}=KRD.KRV.UEK.FKU{GED,ORK,BRW}+KRD.KRV.UEK.FKU{HYD,U,BRW}+KRD.KRV.UEK.FKU{LBK,U,BRW}+KRD.KRV.UEK.FKU{GED_U,U,BRW}(±0.5)</t>
  </si>
  <si>
    <t>AURH_K_D.D002</t>
  </si>
  <si>
    <t>Davon-Prüfung Total Sektorale Gliederung nach Deckung mit Unterposition Öffentlich-rechtliche Körperschaften</t>
  </si>
  <si>
    <t>K111&gt;=K112(±0.5)</t>
  </si>
  <si>
    <t>KRD.KRV.UEK.FKU{UNG,T,BRW}&gt;=KRD.KRV.UEK.FKU{UNG,ORK,BRW}(±0.5)</t>
  </si>
  <si>
    <t>K113&gt;=K114(±0.5)</t>
  </si>
  <si>
    <t>KRD.KRV.UEK.FKU{GED,T,BRW}&gt;=KRD.KRV.UEK.FKU{GED,ORK,BRW}(±0.5)</t>
  </si>
  <si>
    <t>AURH_K_D.D003</t>
  </si>
  <si>
    <t>Total Pfandobjekt Hypothekarforderungen</t>
  </si>
  <si>
    <t>K118=SUM(K120,K121,K122,K119)(±0.5)</t>
  </si>
  <si>
    <t>KRD.KRV.HYK.HYP{T,BRW}=SUM(KRD.KRV.HYK.HYP{BGL,BRW},KRD.KRV.HYK.HYP{GIL,BRW},KRD.KRV.HYK.HYP{U,BRW},KRD.KRV.HYK.HYP{WLG,BRW})(±0.5)</t>
  </si>
  <si>
    <t>AURH_K_D.D026</t>
  </si>
  <si>
    <t>Total Forderungen gegenüber Kunden nach Deckung</t>
  </si>
  <si>
    <t>K110=SUM(K113,K111)(±0.5)</t>
  </si>
  <si>
    <t>KRD.KRV.UEK.FKU{T,T,BRW}=SUM(KRD.KRV.UEK.FKU{GED,T,BRW},KRD.KRV.UEK.FKU{UNG,T,BRW})(±0.5)</t>
  </si>
  <si>
    <t>AURH_K_PAS.K001</t>
  </si>
  <si>
    <t>Berechnung Total Passiven</t>
  </si>
  <si>
    <t>K76=SUM(K60,-K72,K58,K74,K67,K70,K56,K59,K68,K73,K66,K63,K65,K64,K53,K55,K57,K54,K71)(±0.5)</t>
  </si>
  <si>
    <t>BIL.PAS.TOT{}=SUM(BIL.PAS.APF{},-BIL.PAS.EKA{},BIL.PAS.FFV{},BIL.PAS.GEV{},BIL.PAS.GKA{},BIL.PAS.GRE{},BIL.PAS.HGE{},BIL.PAS.KOB{},BIL.PAS.KRE{},BIL.PAS.MAE{},BIL.PAS.RAB{},BIL.PAS.REA{},BIL.PAS.RUE{},BIL.PAS.SON{},BIL.PAS.VBA{},BIL.PAS.VKE{},BIL.PAS.WBW{},BIL.PAS.WFG{},BIL.PAS.WUR{})(±0.5)</t>
  </si>
  <si>
    <t>AURH_K_PAS.K002</t>
  </si>
  <si>
    <t>Eigene Kapitalanteile &gt;= 0</t>
  </si>
  <si>
    <t>OR(NOT(K72&lt;&gt;0),K72&gt;=0)</t>
  </si>
  <si>
    <t>OR(NOT(BIL.PAS.EKA{}&lt;&gt;0),BIL.PAS.EKA{}&gt;=0)</t>
  </si>
  <si>
    <t>AURH_K_PAS.K003</t>
  </si>
  <si>
    <t>Gesellschaftskapital &gt;= 0</t>
  </si>
  <si>
    <t>OR(NOT(K67&lt;&gt;0),K67&gt;=0)</t>
  </si>
  <si>
    <t>OR(NOT(BIL.PAS.GKA{}&lt;&gt;0),BIL.PAS.GKA{}&gt;=0)</t>
  </si>
  <si>
    <t>AURH_K_PAS.K004</t>
  </si>
  <si>
    <t>Total Passiven &gt; 0</t>
  </si>
  <si>
    <t>K76&gt;0</t>
  </si>
  <si>
    <t>BIL.PAS.TOT{}&gt;0</t>
  </si>
  <si>
    <t>AURH_K_PAS.K005</t>
  </si>
  <si>
    <t>Davon-Prüfung Kapitalreserve mit Unterposition Reserve aus steuerbefreiten Kapitaleinlagen</t>
  </si>
  <si>
    <t>K68&gt;=SUM(K69)(±0.5)</t>
  </si>
  <si>
    <t>BIL.PAS.KRE{}&gt;=SUM(BIL.PAS.KRE.RSK{})(±0.5)</t>
  </si>
  <si>
    <t>AURH_K_PAS.K006</t>
  </si>
  <si>
    <t>Davon-Prüfung Total nachrangige Verpflichtungen mit Unterposition Mit Wandlungspflicht und / oder Forderungsverzicht</t>
  </si>
  <si>
    <t>K77&gt;=SUM(K78)(±0.5)</t>
  </si>
  <si>
    <t>BIL.PAS.TOT.NRA{}&gt;=SUM(BIL.PAS.TOT.NRA.WAF{})(±0.5)</t>
  </si>
  <si>
    <t>AURH_K_PAS.K007</t>
  </si>
  <si>
    <t>Davon-Prüfung Total Passiven mit Unterposition Total nachrangige Verpflichtungen</t>
  </si>
  <si>
    <t>K76&gt;=K77(±0.5)</t>
  </si>
  <si>
    <t>BIL.PAS.TOT{}&gt;=BIL.PAS.TOT.NRA{}(±0.5)</t>
  </si>
  <si>
    <t>AURH_K_PAS.K008</t>
  </si>
  <si>
    <t>Total Passiven &lt;&gt; Total nachrangige Verpflichtungen</t>
  </si>
  <si>
    <t>IF(K76&lt;&gt;0,NOT(K76=K77),TRUE)</t>
  </si>
  <si>
    <t>IF(BIL.PAS.TOT{}&lt;&gt;0,NOT(BIL.PAS.TOT{}=BIL.PAS.TOT.NRA{}),TRUE)</t>
  </si>
  <si>
    <t>AURH_K_PAS.K009</t>
  </si>
  <si>
    <t>Berechnung Anleihen und Pfandbriefdarlehen</t>
  </si>
  <si>
    <t>K60=SUM(K62,K61)(±0.5)</t>
  </si>
  <si>
    <t>BIL.PAS.APF{}=SUM(BIL.PAS.APF.RM1{},BIL.PAS.APF.RW1{})(±0.5)</t>
  </si>
  <si>
    <t>AURH_K_PAS.KD001</t>
  </si>
  <si>
    <t>Davon-Prüfung Total Passiven mit Unterpositionen Verpflichtungen gegenüber nahestehenden Personen</t>
  </si>
  <si>
    <t>K76&gt;=SUM(K105,K108,K107,K104,K106)(±0.5)</t>
  </si>
  <si>
    <t>BIL.PAS.TOT{}&gt;=SUM(BIL.PAS.TOT.FVN.VNP{GRG},BIL.PAS.TOT.FVN.VNP{NAP},BIL.PAS.TOT.FVN.VNP{ORG},BIL.PAS.TOT.FVN.VNP{QUB},BIL.PAS.TOT.FVN.VNP{VGS})(±0.5)</t>
  </si>
  <si>
    <t>AURH_K_U.K001</t>
  </si>
  <si>
    <t>Identität Total Aktiven mit Total Passiven</t>
  </si>
  <si>
    <t>K49=K76(±0.5)</t>
  </si>
  <si>
    <t>BIL.AKT.TOT{}=BIL.PAS.TOT{}(±0.5)</t>
  </si>
  <si>
    <t>AURH_K_U.K003</t>
  </si>
  <si>
    <t>Depotvolumen: Wertschriften- und Edelmetallbestände von Kunden ohne Banken / Effektenhändler &gt;= 0</t>
  </si>
  <si>
    <t>OR(NOT(K88&lt;&gt;0),K88&gt;=0)</t>
  </si>
  <si>
    <t>OR(NOT(KUV.DPV.WEB{}&lt;&gt;0),KUV.DPV.WEB{}&gt;=0)</t>
  </si>
  <si>
    <t>AURH_K_U.K004</t>
  </si>
  <si>
    <t>Brutto &gt;= Netto : Forderungen gegenüber Kunden</t>
  </si>
  <si>
    <t>K110&gt;=K25(±0.5)</t>
  </si>
  <si>
    <t>KRD.KRV.UEK.FKU{T,T,BRW}&gt;=BIL.AKT.FKU{}(±0.5)</t>
  </si>
  <si>
    <t>AURH_K_U.K005</t>
  </si>
  <si>
    <t>Brutto &gt;= Netto : Hypothekarforderungen</t>
  </si>
  <si>
    <t>K118&gt;=K26(±0.5)</t>
  </si>
  <si>
    <t>KRD.KRV.HYK.HYP{T,BRW}&gt;=BIL.AKT.HYP{}(±0.5)</t>
  </si>
  <si>
    <t>AURH_K_U.KD001</t>
  </si>
  <si>
    <t>Prüfung Existenz: Personalbestand, Inland</t>
  </si>
  <si>
    <t>K85&lt;&gt;0</t>
  </si>
  <si>
    <t>STK.PBD{I}&lt;&gt;0</t>
  </si>
  <si>
    <t>AURH_K_U.KD001a</t>
  </si>
  <si>
    <t>Personalbestand, Inland &gt;=0</t>
  </si>
  <si>
    <t>NOT(K85&lt;0)</t>
  </si>
  <si>
    <t>NOT(STK.PBD{I}&lt;0)</t>
  </si>
  <si>
    <t>AURH_K_EFR.K001</t>
  </si>
  <si>
    <t>Berechnung Subtotal Netto-Erfolg Zinsengeschäft</t>
  </si>
  <si>
    <t>K28=SUM(K26,-K27)(±0.5)</t>
  </si>
  <si>
    <t>EFR.ERZ{}=SUM(EFR.ERZ.BEZ{},-EFR.ERZ.WBZ{})(±0.5)</t>
  </si>
  <si>
    <t>AURH_K_EFR.K002</t>
  </si>
  <si>
    <t>Berechnung Brutto-Erfolg Zinsengeschäft</t>
  </si>
  <si>
    <t>K26=K22+K23+K24-K25(±0.5)</t>
  </si>
  <si>
    <t>EFR.ERZ.BEZ{}=EFR.ERZ.BEZ.ZEG.ZDK{}+EFR.ERZ.BEZ.ZEG.ZDH{}+EFR.ERZ.BEZ.ZEG.ZDF{}-EFR.ERZ.BEZ.ZAU{}(±0.5)</t>
  </si>
  <si>
    <t>AURH_K_EFR.K003</t>
  </si>
  <si>
    <t>Berechnung Subtotal Erfolg aus dem Kommissions- und Dienstleistungsgeschäft</t>
  </si>
  <si>
    <t>K34=K30+K31+K32-K33(±0.5)</t>
  </si>
  <si>
    <t>EFR.ERK{}=EFR.ERK.KEG.KWA{}+EFR.ERK.KEG.KKG{}+EFR.ERK.KEG.KDL{}-EFR.ERK.KAU{}(±0.5)</t>
  </si>
  <si>
    <t>AURH_K_EFR.K004</t>
  </si>
  <si>
    <t>Berechnung Subtotal übriger ordentlicher Erfolg</t>
  </si>
  <si>
    <t>K42=SUM(-K41,K40,K38,K37,K39)(±0.5)</t>
  </si>
  <si>
    <t>EFR.UER{}=SUM(-EFR.UER.AOA{},EFR.UER.AOE{},EFR.UER.BER{},EFR.UER.ERV{},EFR.UER.LER{})(±0.5)</t>
  </si>
  <si>
    <t>AURH_K_EFR.K005</t>
  </si>
  <si>
    <t>Total Subtotal Geschäftsaufwand</t>
  </si>
  <si>
    <t>K46=SUM(K44,K45)(±0.5)</t>
  </si>
  <si>
    <t>EFR.GAU{}=SUM(EFR.GAU.PAF{},EFR.GAU.SAF{})(±0.5)</t>
  </si>
  <si>
    <t>AURH_K_EFR.K006</t>
  </si>
  <si>
    <t>Berechnung Geschäftserfolg</t>
  </si>
  <si>
    <t>K49=K28+K34+K35+K42-K46-K47-K48(±0.5)</t>
  </si>
  <si>
    <t>EFR.GER{}=EFR.ERZ{}+EFR.ERK{}+EFR.ERH{}+EFR.UER{}-EFR.GAU{}-EFR.WBB{}-EFR.VRW{}(±0.5)</t>
  </si>
  <si>
    <t>AURH_K_EFR.K007</t>
  </si>
  <si>
    <t>Berechnung Halbjahresgewinn / Halbjahresverlust Konzern in Erfolgsrechnung</t>
  </si>
  <si>
    <t>K54=K49+K50-K51+K52-K53(±0.5)</t>
  </si>
  <si>
    <t>EFR.EGV{}=EFR.GER{}+EFR.AEG{}-EFR.AAU{}+EFR.VRB{}-EFR.STE{}(±0.5)</t>
  </si>
  <si>
    <t>AURH_K_EFR.K008</t>
  </si>
  <si>
    <t>Halbjahresgewinn / Halbjahresverlust Konzern &lt;&gt; 0</t>
  </si>
  <si>
    <t>K54&lt;&gt;0</t>
  </si>
  <si>
    <t>EFR.EGV{}&lt;&gt;0</t>
  </si>
  <si>
    <t>AURH_K_EFR.K009</t>
  </si>
  <si>
    <t>Sachaufwand &gt;= 0</t>
  </si>
  <si>
    <t>OR(NOT(K45&lt;&gt;0),K45&gt;=0)</t>
  </si>
  <si>
    <t>OR(NOT(EFR.GAU.SAF{}&lt;&gt;0),EFR.GAU.SAF{}&gt;=0)</t>
  </si>
  <si>
    <t>AUH302,AUH301</t>
  </si>
  <si>
    <t>AURH_K_U.K002</t>
  </si>
  <si>
    <t>Identität Halbjahresgewinn / Halbjahresverlust Konzern in Erfolgsrechnung mit Halbjahresgewinn / Halbjahresverlust Konzern in Bilanz</t>
  </si>
  <si>
    <t>'AUH302'!K54='AUH301'!K74(±0.5)</t>
  </si>
  <si>
    <t>EFR.EGV{}=BIL.PAS.GEV{}(±0.5)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</si>
  <si>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</si>
  <si>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</si>
  <si>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</si>
  <si>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</si>
  <si>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</si>
  <si>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BIL.AKT.FMI{}</t>
  </si>
  <si>
    <t>K22</t>
  </si>
  <si>
    <t>BIL.AKT.FBA{}</t>
  </si>
  <si>
    <t>K23</t>
  </si>
  <si>
    <t>BIL.AKT.WFG{}</t>
  </si>
  <si>
    <t>K24</t>
  </si>
  <si>
    <t>BIL.AKT.FKU{}</t>
  </si>
  <si>
    <t>K25</t>
  </si>
  <si>
    <t>BIL.AKT.HYP{}</t>
  </si>
  <si>
    <t>K26</t>
  </si>
  <si>
    <t>BIL.AKT.HYP.WOH{}</t>
  </si>
  <si>
    <t>K27</t>
  </si>
  <si>
    <t>BIL.AKT.HYP.WOH.IPR{}</t>
  </si>
  <si>
    <t>K28</t>
  </si>
  <si>
    <t>BIL.AKT.HYP.UBR{}</t>
  </si>
  <si>
    <t>K29</t>
  </si>
  <si>
    <t>BIL.AKT.HYP.UBR.IPR{}</t>
  </si>
  <si>
    <t>K30</t>
  </si>
  <si>
    <t>BIL.AKT.HGE{}</t>
  </si>
  <si>
    <t>K31</t>
  </si>
  <si>
    <t>BIL.AKT.WBW{}</t>
  </si>
  <si>
    <t>K32</t>
  </si>
  <si>
    <t>BIL.AKT.FFV{}</t>
  </si>
  <si>
    <t>K33</t>
  </si>
  <si>
    <t>BIL.AKT.FAN{}</t>
  </si>
  <si>
    <t>K34</t>
  </si>
  <si>
    <t>BIL.AKT.FAN.LIS{}</t>
  </si>
  <si>
    <t>K35</t>
  </si>
  <si>
    <t>BIL.AKT.FAN.HQL{}</t>
  </si>
  <si>
    <t>K36</t>
  </si>
  <si>
    <t>BIL.AKT.REA{}</t>
  </si>
  <si>
    <t>K37</t>
  </si>
  <si>
    <t>BIL.AKT.BET{}</t>
  </si>
  <si>
    <t>K38</t>
  </si>
  <si>
    <t>BIL.AKT.SAN{}</t>
  </si>
  <si>
    <t>K39</t>
  </si>
  <si>
    <t>BIL.AKT.SAN.LBU{}</t>
  </si>
  <si>
    <t>K40</t>
  </si>
  <si>
    <t>BIL.AKT.SAN.OFL{}</t>
  </si>
  <si>
    <t>K41</t>
  </si>
  <si>
    <t>BIL.AKT.SAN.UES.SWA{}</t>
  </si>
  <si>
    <t>K43</t>
  </si>
  <si>
    <t>BIL.AKT.SAN.UES.UEB{}</t>
  </si>
  <si>
    <t>K42</t>
  </si>
  <si>
    <t>BIL.AKT.IMW{}</t>
  </si>
  <si>
    <t>K44</t>
  </si>
  <si>
    <t>BIL.AKT.IMW.GWI{}</t>
  </si>
  <si>
    <t>K45</t>
  </si>
  <si>
    <t>BIL.AKT.IMW.PLI{}</t>
  </si>
  <si>
    <t>K46</t>
  </si>
  <si>
    <t>BIL.AKT.SON{}</t>
  </si>
  <si>
    <t>K47</t>
  </si>
  <si>
    <t>BIL.AKT.NEG{}</t>
  </si>
  <si>
    <t>K48</t>
  </si>
  <si>
    <t>BIL.AKT.TOT{}</t>
  </si>
  <si>
    <t>K49</t>
  </si>
  <si>
    <t>BIL.AKT.TOT.NRA{}</t>
  </si>
  <si>
    <t>K50</t>
  </si>
  <si>
    <t>BIL.AKT.TOT.NRA.WAF{}</t>
  </si>
  <si>
    <t>K51</t>
  </si>
  <si>
    <t>BIL.AKT.TOT.FVN.FNP{QUB}</t>
  </si>
  <si>
    <t>K99</t>
  </si>
  <si>
    <t>BIL.AKT.TOT.FVN.FNP{GRG}</t>
  </si>
  <si>
    <t>K100</t>
  </si>
  <si>
    <t>BIL.AKT.TOT.FVN.FNP{VGS}</t>
  </si>
  <si>
    <t>K101</t>
  </si>
  <si>
    <t>BIL.AKT.TOT.FVN.FNP{ORG}</t>
  </si>
  <si>
    <t>K102</t>
  </si>
  <si>
    <t>BIL.AKT.TOT.FVN.FNP{NAP}</t>
  </si>
  <si>
    <t>K103</t>
  </si>
  <si>
    <t>BIL.PAS.VBA{}</t>
  </si>
  <si>
    <t>K53</t>
  </si>
  <si>
    <t>BIL.PAS.WFG{}</t>
  </si>
  <si>
    <t>K54</t>
  </si>
  <si>
    <t>BIL.PAS.VKE{}</t>
  </si>
  <si>
    <t>K55</t>
  </si>
  <si>
    <t>BIL.PAS.HGE{}</t>
  </si>
  <si>
    <t>K56</t>
  </si>
  <si>
    <t>BIL.PAS.WBW{}</t>
  </si>
  <si>
    <t>K57</t>
  </si>
  <si>
    <t>BIL.PAS.FFV{}</t>
  </si>
  <si>
    <t>K58</t>
  </si>
  <si>
    <t>BIL.PAS.KOB{}</t>
  </si>
  <si>
    <t>K59</t>
  </si>
  <si>
    <t>BIL.PAS.APF{}</t>
  </si>
  <si>
    <t>K60</t>
  </si>
  <si>
    <t>BIL.PAS.APF.RW1{}</t>
  </si>
  <si>
    <t>K61</t>
  </si>
  <si>
    <t>BIL.PAS.APF.RM1{}</t>
  </si>
  <si>
    <t>K62</t>
  </si>
  <si>
    <t>BIL.PAS.REA{}</t>
  </si>
  <si>
    <t>K63</t>
  </si>
  <si>
    <t>BIL.PAS.SON{}</t>
  </si>
  <si>
    <t>K64</t>
  </si>
  <si>
    <t>BIL.PAS.RUE{}</t>
  </si>
  <si>
    <t>K65</t>
  </si>
  <si>
    <t>BIL.PAS.RAB{}</t>
  </si>
  <si>
    <t>K66</t>
  </si>
  <si>
    <t>BIL.PAS.GKA{}</t>
  </si>
  <si>
    <t>K67</t>
  </si>
  <si>
    <t>BIL.PAS.KRE{}</t>
  </si>
  <si>
    <t>K68</t>
  </si>
  <si>
    <t>BIL.PAS.KRE.RSK{}</t>
  </si>
  <si>
    <t>K69</t>
  </si>
  <si>
    <t>BIL.PAS.GRE{}</t>
  </si>
  <si>
    <t>K70</t>
  </si>
  <si>
    <t>BIL.PAS.WUR{}</t>
  </si>
  <si>
    <t>K71</t>
  </si>
  <si>
    <t>BIL.PAS.EKA{}</t>
  </si>
  <si>
    <t>K72</t>
  </si>
  <si>
    <t>BIL.PAS.MAE{}</t>
  </si>
  <si>
    <t>K73</t>
  </si>
  <si>
    <t>BIL.PAS.GEV{}</t>
  </si>
  <si>
    <t>K74</t>
  </si>
  <si>
    <t>BIL.PAS.GEV.MAK{}</t>
  </si>
  <si>
    <t>K75</t>
  </si>
  <si>
    <t>BIL.PAS.TOT{}</t>
  </si>
  <si>
    <t>K76</t>
  </si>
  <si>
    <t>BIL.PAS.TOT.NRA{}</t>
  </si>
  <si>
    <t>K77</t>
  </si>
  <si>
    <t>BIL.PAS.TOT.NRA.WAF{}</t>
  </si>
  <si>
    <t>K78</t>
  </si>
  <si>
    <t>BIL.PAS.TOT.FVN.VNP{QUB}</t>
  </si>
  <si>
    <t>K104</t>
  </si>
  <si>
    <t>BIL.PAS.TOT.FVN.VNP{GRG}</t>
  </si>
  <si>
    <t>K105</t>
  </si>
  <si>
    <t>BIL.PAS.TOT.FVN.VNP{VGS}</t>
  </si>
  <si>
    <t>K106</t>
  </si>
  <si>
    <t>BIL.PAS.TOT.FVN.VNP{ORG}</t>
  </si>
  <si>
    <t>K107</t>
  </si>
  <si>
    <t>BIL.PAS.TOT.FVN.VNP{NAP}</t>
  </si>
  <si>
    <t>K108</t>
  </si>
  <si>
    <t>ABI.TRE.AKT.TAN{}</t>
  </si>
  <si>
    <t>K91</t>
  </si>
  <si>
    <t>ABI.TRE.AKT.TAN.TBD{}</t>
  </si>
  <si>
    <t>K92</t>
  </si>
  <si>
    <t>ABI.TRE.AKT.TAN.TBG{}</t>
  </si>
  <si>
    <t>K93</t>
  </si>
  <si>
    <t>ABI.TRE.AKT.TAK{}</t>
  </si>
  <si>
    <t>K94</t>
  </si>
  <si>
    <t>ABI.TRE.AKT.TSB{}</t>
  </si>
  <si>
    <t>K95</t>
  </si>
  <si>
    <t>ABI.TRE.AKT.KRY{}</t>
  </si>
  <si>
    <t>K96</t>
  </si>
  <si>
    <t>ABI.TRE.AKT.TAG{}</t>
  </si>
  <si>
    <t>K97</t>
  </si>
  <si>
    <t>ABI.EVT{}</t>
  </si>
  <si>
    <t>K80</t>
  </si>
  <si>
    <t>ABI.UWZ{}</t>
  </si>
  <si>
    <t>K81</t>
  </si>
  <si>
    <t>ABI.ENV{}</t>
  </si>
  <si>
    <t>K82</t>
  </si>
  <si>
    <t>ABI.VKR{}</t>
  </si>
  <si>
    <t>K83</t>
  </si>
  <si>
    <t>EFR.ERZ{}</t>
  </si>
  <si>
    <t>EFR.ERZ.WBZ{}</t>
  </si>
  <si>
    <t>EFR.ERZ.BEZ{}</t>
  </si>
  <si>
    <t>EFR.ERZ.BEZ.ZEG.ZDK{}</t>
  </si>
  <si>
    <t>EFR.ERZ.BEZ.ZEG.ZDH{}</t>
  </si>
  <si>
    <t>EFR.ERZ.BEZ.ZEG.ZDF{}</t>
  </si>
  <si>
    <t>EFR.ERZ.BEZ.ZAU{}</t>
  </si>
  <si>
    <t>EFR.ERK{}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</si>
  <si>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</si>
  <si>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</si>
  <si>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</si>
  <si>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</si>
  <si>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</si>
  <si>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</si>
  <si>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</si>
  <si>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</si>
  <si>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</si>
  <si>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</si>
  <si>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</si>
  <si>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</si>
  <si>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</si>
  <si>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</si>
  <si>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</si>
  <si>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</si>
  <si>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</si>
  <si>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</si>
  <si>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</si>
  <si>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</si>
  <si>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K52</t>
  </si>
  <si>
    <t>EFR.STE{}</t>
  </si>
  <si>
    <t>EFR.EGV{}</t>
  </si>
  <si>
    <t>EFR.EGV.MAG{}</t>
  </si>
  <si>
    <t>STK.PBD{I}</t>
  </si>
  <si>
    <t>K85</t>
  </si>
  <si>
    <t>STK.PBD{A}</t>
  </si>
  <si>
    <t>K86</t>
  </si>
  <si>
    <t>KUV.DPV.WEB{}</t>
  </si>
  <si>
    <t>K88</t>
  </si>
  <si>
    <t>KUV.VEV.VVM{}</t>
  </si>
  <si>
    <t>K89</t>
  </si>
  <si>
    <t>KRD.KRV.HYK.HYP{T,BRW}</t>
  </si>
  <si>
    <t>K118</t>
  </si>
  <si>
    <t>KRD.KRV.HYK.HYP{WLG,BRW}</t>
  </si>
  <si>
    <t>K119</t>
  </si>
  <si>
    <t>KRD.KRV.HYK.HYP{BGL,BRW}</t>
  </si>
  <si>
    <t>K120</t>
  </si>
  <si>
    <t>KRD.KRV.HYK.HYP{GIL,BRW}</t>
  </si>
  <si>
    <t>K121</t>
  </si>
  <si>
    <t>KRD.KRV.HYK.HYP{U,BRW}</t>
  </si>
  <si>
    <t>K122</t>
  </si>
  <si>
    <t>KRD.KRV.UEK.FKU{T,T,BRW}</t>
  </si>
  <si>
    <t>K110</t>
  </si>
  <si>
    <t>KRD.KRV.UEK.FKU{UNG,T,BRW}</t>
  </si>
  <si>
    <t>K111</t>
  </si>
  <si>
    <t>KRD.KRV.UEK.FKU{UNG,ORK,BRW}</t>
  </si>
  <si>
    <t>K112</t>
  </si>
  <si>
    <t>KRD.KRV.UEK.FKU{GED,T,BRW}</t>
  </si>
  <si>
    <t>K113</t>
  </si>
  <si>
    <t>KRD.KRV.UEK.FKU{GED,ORK,BRW}</t>
  </si>
  <si>
    <t>K114</t>
  </si>
  <si>
    <t>KRD.KRV.UEK.FKU{HYD,U,BRW}</t>
  </si>
  <si>
    <t>K115</t>
  </si>
  <si>
    <t>KRD.KRV.UEK.FKU{LBK,U,BRW}</t>
  </si>
  <si>
    <t>K116</t>
  </si>
  <si>
    <t>KRD.KRV.UEK.FKU{GED_U,U,BRW}</t>
  </si>
  <si>
    <t>K117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</si>
</sst>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9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3">
    <xf borderId="0" fillId="0" fontId="0" numFmtId="0"/>
    <xf applyFill="0" borderId="1" fillId="0" fontId="9" numFmtId="167">
      <protection locked="0"/>
    </xf>
    <xf applyNumberFormat="0" borderId="2" fillId="2" fontId="9" numFmtId="0">
      <alignment vertical="center"/>
    </xf>
    <xf applyBorder="0" applyFill="0" applyNumberFormat="0" applyProtection="0" borderId="0" fillId="0" fontId="10" numFmtId="0">
      <alignment horizontal="left" vertical="top" wrapText="1"/>
    </xf>
    <xf applyAlignment="0" applyFont="0" applyNumberFormat="0" borderId="2" fillId="0" fontId="9" numFmtId="167">
      <alignment vertical="center"/>
    </xf>
    <xf applyAlignment="0" applyBorder="0" applyFill="0" applyNumberFormat="0" applyProtection="0" borderId="0" fillId="0" fontId="12" numFmtId="0">
      <alignment vertical="top"/>
      <protection locked="0"/>
    </xf>
    <xf borderId="2" fillId="5" fontId="9" numFmtId="49">
      <alignment horizontal="left"/>
    </xf>
    <xf borderId="3" fillId="0" fontId="9" numFmtId="0">
      <alignment horizontal="left" wrapText="1"/>
    </xf>
    <xf borderId="4" fillId="3" fontId="13" numFmtId="0">
      <alignment horizontal="center" vertical="center"/>
    </xf>
    <xf borderId="0" fillId="0" fontId="14" numFmtId="0">
      <alignment horizontal="left" wrapText="1"/>
    </xf>
    <xf borderId="2" fillId="5" fontId="9" numFmtId="0">
      <alignment horizontal="center"/>
    </xf>
    <xf applyBorder="0" applyFill="0" borderId="0" fillId="0" fontId="3" numFmtId="166">
      <alignment horizontal="left"/>
    </xf>
    <xf borderId="1" fillId="0" fontId="9" numFmtId="168">
      <protection locked="0"/>
    </xf>
  </cellStyleXfs>
  <cellXfs count="196">
    <xf borderId="0" fillId="0" fontId="0" numFmtId="0" xfId="0"/>
    <xf applyFont="1" borderId="0" fillId="0" fontId="0" numFmtId="0" xfId="0"/>
    <xf applyAlignment="1" applyFont="1" borderId="0" fillId="0" fontId="15" numFmtId="0" xfId="0">
      <alignment vertical="center"/>
    </xf>
    <xf applyAlignment="1" applyFont="1" borderId="0" fillId="0" fontId="16" numFmtId="0" xfId="0">
      <alignment vertical="center"/>
    </xf>
    <xf applyAlignment="1" applyFill="1" applyFont="1" borderId="0" fillId="0" fontId="17" numFmtId="0" xfId="0">
      <alignment textRotation="90" vertical="center"/>
    </xf>
    <xf applyFill="1" applyFont="1" borderId="0" fillId="0" fontId="15" numFmtId="0" xfId="0"/>
    <xf applyFill="1" applyFont="1" borderId="0" fillId="0" fontId="0" numFmtId="0" xfId="0"/>
    <xf applyBorder="1" applyFill="1" applyFont="1" applyProtection="1" borderId="0" fillId="0" fontId="0" numFmtId="0" xfId="0"/>
    <xf applyAlignment="1" applyBorder="1" applyFont="1" applyProtection="1" borderId="5" fillId="0" fontId="19" numFmtId="0" xfId="5">
      <alignment horizontal="left" readingOrder="1"/>
    </xf>
    <xf applyBorder="1" applyFont="1" borderId="5" fillId="0" fontId="18" numFmtId="0" xfId="0"/>
    <xf applyAlignment="1" applyFont="1" borderId="0" fillId="0" fontId="20" numFmtId="0" xfId="0">
      <alignment horizontal="right" readingOrder="1"/>
    </xf>
    <xf applyAlignment="1" applyFont="1" borderId="0" fillId="0" fontId="18" numFmtId="0" xfId="0">
      <alignment horizontal="right"/>
    </xf>
    <xf applyFont="1" borderId="0" fillId="0" fontId="15" numFmtId="0" xfId="0"/>
    <xf applyAlignment="1" applyFont="1" borderId="0" fillId="0" fontId="20" numFmtId="0" xfId="0">
      <alignment horizontal="left" readingOrder="1"/>
    </xf>
    <xf applyAlignment="1" applyFont="1" borderId="0" fillId="0" fontId="15" numFmtId="0" xfId="0"/>
    <xf applyAlignment="1" applyFont="1" borderId="0" fillId="0" fontId="18" numFmtId="0" xfId="0"/>
    <xf applyAlignment="1" applyFont="1" borderId="0" fillId="0" fontId="5" numFmtId="0" xfId="0">
      <alignment horizontal="left"/>
    </xf>
    <xf applyAlignment="1" applyFont="1" applyProtection="1" borderId="0" fillId="0" fontId="19" numFmtId="0" xfId="5">
      <alignment horizontal="right"/>
    </xf>
    <xf applyFont="1" borderId="0" fillId="0" fontId="18" numFmtId="0" xfId="0"/>
    <xf applyAlignment="1" borderId="0" fillId="0" fontId="0" numFmtId="0" xfId="0">
      <alignment horizontal="left"/>
    </xf>
    <xf applyFont="1" borderId="0" fillId="0" fontId="5" numFmtId="0" xfId="0"/>
    <xf applyBorder="1" applyFont="1" borderId="0" fillId="0" fontId="5" numFmtId="0" xfId="0"/>
    <xf applyAlignment="1" applyBorder="1" applyFont="1" borderId="0" fillId="0" fontId="5" numFmtId="0" xfId="0">
      <alignment horizontal="right"/>
    </xf>
    <xf borderId="2" fillId="5" fontId="9" numFmtId="49" xfId="6">
      <alignment horizontal="left"/>
    </xf>
    <xf applyBorder="1" borderId="0" fillId="0" fontId="0" numFmtId="0" xfId="0"/>
    <xf applyFont="1" borderId="0" fillId="0" fontId="15" numFmtId="0" xfId="0"/>
    <xf applyAlignment="1" applyFont="1" borderId="0" fillId="0" fontId="5" numFmtId="0" xfId="0">
      <alignment horizontal="left" vertical="top"/>
    </xf>
    <xf applyFont="1" borderId="0" fillId="0" fontId="21" numFmtId="0" xfId="0"/>
    <xf applyAlignment="1" applyBorder="1" applyFont="1" applyNumberFormat="1" applyProtection="1" borderId="0" fillId="0" fontId="8" numFmtId="165" quotePrefix="1" xfId="0">
      <alignment horizontal="center" vertical="center"/>
    </xf>
    <xf borderId="0" fillId="0" fontId="0" numFmtId="0" xfId="0"/>
    <xf applyBorder="1" borderId="6" fillId="0" fontId="0" numFmtId="0" xfId="0"/>
    <xf applyBorder="1" borderId="7" fillId="0" fontId="0" numFmtId="0" xfId="0"/>
    <xf applyAlignment="1" applyFont="1" borderId="0" fillId="0" fontId="0" numFmtId="0" xfId="0">
      <alignment horizontal="left"/>
    </xf>
    <xf applyAlignment="1" borderId="0" fillId="0" fontId="10" numFmtId="0" xfId="3">
      <alignment vertical="top"/>
    </xf>
    <xf applyAlignment="1" borderId="2" fillId="5" fontId="9" numFmtId="49" xfId="6">
      <alignment horizontal="center" shrinkToFit="1" vertical="center"/>
    </xf>
    <xf applyBorder="1" borderId="8" fillId="0" fontId="0" numFmtId="0" xfId="0"/>
    <xf applyBorder="1" borderId="5" fillId="0" fontId="0" numFmtId="0" xfId="0"/>
    <xf applyBorder="1" borderId="9" fillId="0" fontId="0" numFmtId="0" xfId="0"/>
    <xf applyBorder="1" borderId="10" fillId="0" fontId="0" numFmtId="0" xfId="0"/>
    <xf applyBorder="1" borderId="2" fillId="0" fontId="0" numFmtId="0" xfId="0"/>
    <xf borderId="1" fillId="0" fontId="9" numFmtId="167" xfId="1">
      <protection locked="0"/>
    </xf>
    <xf borderId="1" fillId="0" fontId="9" numFmtId="167" quotePrefix="1" xfId="1">
      <protection locked="0"/>
    </xf>
    <xf applyAlignment="1" borderId="2" fillId="0" fontId="9" numFmtId="167" xfId="4"/>
    <xf applyAlignment="1" applyFont="1" borderId="0" fillId="0" fontId="5" numFmtId="0" xfId="0"/>
    <xf applyAlignment="1" applyBorder="1" applyFont="1" borderId="0" fillId="0" fontId="5" numFmtId="0" xfId="0"/>
    <xf applyAlignment="1" borderId="0" fillId="0" fontId="0" numFmtId="0" xfId="0"/>
    <xf applyAlignment="1" applyFont="1" borderId="0" fillId="0" fontId="21" numFmtId="0" xfId="0"/>
    <xf applyAlignment="1" borderId="1" fillId="0" fontId="9" numFmtId="167" xfId="1">
      <protection locked="0"/>
    </xf>
    <xf applyAlignment="1" applyBorder="1" applyFill="1" applyFont="1" applyNumberFormat="1" applyProtection="1" borderId="16" fillId="4" fontId="17" numFmtId="164" xfId="0">
      <alignment horizontal="center" vertical="center"/>
    </xf>
    <xf applyAlignment="1" applyBorder="1" applyFill="1" applyFont="1" applyNumberFormat="1" applyProtection="1" borderId="17" fillId="4" fontId="17" numFmtId="14" xfId="0">
      <alignment horizontal="center" vertical="center"/>
    </xf>
    <xf applyAlignment="1" applyBorder="1" applyFill="1" applyFont="1" applyNumberFormat="1" applyProtection="1" borderId="17" fillId="4" fontId="17" numFmtId="14" quotePrefix="1" xfId="0">
      <alignment horizontal="center" vertical="center"/>
    </xf>
    <xf applyAlignment="1" applyFont="1" borderId="0" fillId="0" fontId="5" numFmtId="0" xfId="0">
      <alignment horizontal="center"/>
    </xf>
    <xf applyAlignment="1" applyBorder="1" applyFont="1" borderId="0" fillId="0" fontId="5" numFmtId="0" xfId="0">
      <alignment horizontal="center"/>
    </xf>
    <xf applyAlignment="1" applyFont="1" borderId="0" fillId="0" fontId="5" numFmtId="0" xfId="0">
      <alignment horizontal="center" vertical="top"/>
    </xf>
    <xf applyAlignment="1" borderId="0" fillId="0" fontId="0" numFmtId="0" xfId="0">
      <alignment horizontal="center"/>
    </xf>
    <xf applyAlignment="1" applyBorder="1" borderId="6" fillId="0" fontId="0" numFmtId="0" xfId="0">
      <alignment horizontal="center"/>
    </xf>
    <xf applyAlignment="1" applyBorder="1" borderId="0" fillId="0" fontId="0" numFmtId="0" xfId="0">
      <alignment horizontal="center"/>
    </xf>
    <xf applyAlignment="1" applyBorder="1" borderId="5" fillId="0" fontId="0" numFmtId="0" xfId="0">
      <alignment horizontal="center"/>
    </xf>
    <xf applyAlignment="1" borderId="2" fillId="5" fontId="9" numFmtId="49" xfId="6">
      <alignment horizontal="center"/>
    </xf>
    <xf applyAlignment="1" applyFont="1" borderId="2" fillId="5" fontId="0" numFmtId="49" xfId="6">
      <alignment horizontal="center"/>
    </xf>
    <xf borderId="2" fillId="5" fontId="9" numFmtId="0" xfId="10">
      <alignment horizontal="center"/>
    </xf>
    <xf applyBorder="1" borderId="11" fillId="0" fontId="0" numFmtId="0" xfId="0"/>
    <xf applyFont="1" borderId="2" fillId="5" fontId="0" numFmtId="49" xfId="6">
      <alignment horizontal="left"/>
    </xf>
    <xf applyAlignment="1" applyBorder="1" applyFont="1" borderId="15" fillId="0" fontId="0" numFmtId="0" xfId="0">
      <alignment horizontal="right" vertical="center"/>
    </xf>
    <xf applyBorder="1" borderId="13" fillId="0" fontId="0" numFmtId="0" xfId="0"/>
    <xf applyAlignment="1" borderId="2" fillId="5" fontId="9" numFmtId="0" xfId="10">
      <alignment horizontal="center"/>
    </xf>
    <xf borderId="0" fillId="0" fontId="0" numFmtId="0" xfId="0"/>
    <xf applyAlignment="1" applyFont="1" borderId="2" fillId="5" fontId="5" numFmtId="49" xfId="6">
      <alignment horizontal="center"/>
    </xf>
    <xf borderId="0" fillId="0" fontId="0" numFmtId="0" xfId="0"/>
    <xf applyAlignment="1" applyFont="1" borderId="0" fillId="0" fontId="11" numFmtId="0" xfId="0">
      <alignment horizontal="left" vertical="top"/>
    </xf>
    <xf applyAlignment="1" applyFont="1" borderId="0" fillId="0" fontId="0" numFmtId="0" xfId="0">
      <alignment horizontal="left" vertical="center"/>
    </xf>
    <xf applyAlignment="1" applyBorder="1" applyFill="1" applyFont="1" applyNumberFormat="1" applyProtection="1" borderId="17" fillId="4" fontId="17" numFmtId="49" quotePrefix="1" xfId="0">
      <alignment horizontal="center" vertical="center"/>
    </xf>
    <xf applyAlignment="1" applyBorder="1" applyFill="1" applyFont="1" applyNumberFormat="1" applyProtection="1" borderId="17" fillId="4" fontId="17" numFmtId="14" xfId="0">
      <alignment horizontal="center" vertical="center"/>
      <protection locked="0"/>
    </xf>
    <xf borderId="0" fillId="0" fontId="0" numFmtId="0" xfId="0"/>
    <xf applyAlignment="1" applyBorder="1" applyFont="1" borderId="14" fillId="5" fontId="0" numFmtId="49" xfId="6">
      <alignment horizontal="left" indent="1" shrinkToFit="1" vertical="center"/>
    </xf>
    <xf applyAlignment="1" applyBorder="1" borderId="14" fillId="0" fontId="0" numFmtId="0" xfId="0">
      <alignment horizontal="left" indent="1" vertical="top" wrapText="1"/>
    </xf>
    <xf borderId="0" fillId="0" fontId="0" numFmtId="0" xfId="0"/>
    <xf applyAlignment="1" applyFont="1" borderId="0" fillId="0" fontId="11" numFmtId="0" xfId="0">
      <alignment vertical="top"/>
    </xf>
    <xf applyAlignment="1" applyFont="1" borderId="0" fillId="0" fontId="3" numFmtId="0" xfId="0">
      <alignment vertical="top"/>
    </xf>
    <xf applyBorder="1" applyFill="1" applyFont="1" borderId="3" fillId="6" fontId="0" numFmtId="0" xfId="0"/>
    <xf applyBorder="1" applyFill="1" applyFont="1" borderId="3" fillId="6" fontId="5" numFmtId="0" xfId="0"/>
    <xf applyBorder="1" applyFont="1" borderId="12" fillId="0" fontId="0" numFmtId="0" xfId="0"/>
    <xf applyBorder="1" applyFill="1" applyFont="1" borderId="12" fillId="6" fontId="5" numFmtId="0" xfId="0"/>
    <xf applyFont="1" borderId="0" fillId="0" fontId="1" numFmtId="0" xfId="0"/>
    <xf applyAlignment="1" applyBorder="1" applyFill="1" applyFont="1" borderId="3" fillId="6" fontId="5" numFmtId="0" xfId="0">
      <alignment wrapText="1"/>
    </xf>
    <xf applyAlignment="1" borderId="2" fillId="5" fontId="9" numFmtId="49" xfId="6">
      <alignment horizontal="left"/>
    </xf>
    <xf applyAlignment="1" applyFont="1" borderId="0" fillId="0" fontId="1" numFmtId="0" xfId="0"/>
    <xf applyAlignment="1" applyBorder="1" applyFill="1" applyFont="1" borderId="12" fillId="6" fontId="5" numFmtId="0" xfId="0">
      <alignment horizontal="left" indent="1"/>
    </xf>
    <xf applyAlignment="1" applyBorder="1" applyFill="1" applyFont="1" borderId="3" fillId="6" fontId="0" numFmtId="0" xfId="0"/>
    <xf applyAlignment="1" applyBorder="1" applyFill="1" applyFont="1" borderId="3" fillId="6" fontId="5" numFmtId="0" xfId="0"/>
    <xf applyAlignment="1" applyBorder="1" applyFill="1" applyFont="1" borderId="3" fillId="6" fontId="5" numFmtId="0" xfId="0">
      <alignment horizontal="left" indent="1"/>
    </xf>
    <xf applyAlignment="1" applyBorder="1" applyFill="1" applyFont="1" borderId="3" fillId="6" fontId="5" numFmtId="0" xfId="0">
      <alignment horizontal="left" indent="2"/>
    </xf>
    <xf applyAlignment="1" applyBorder="1" applyFill="1" applyFont="1" borderId="0" fillId="6" fontId="24" numFmtId="0" xfId="0"/>
    <xf applyAlignment="1" applyBorder="1" applyFont="1" borderId="21" fillId="0" fontId="23" numFmtId="166" xfId="11">
      <alignment horizontal="left"/>
    </xf>
    <xf applyAlignment="1" applyBorder="1" applyFont="1" borderId="0" fillId="0" fontId="23" numFmtId="166" xfId="11">
      <alignment horizontal="left"/>
    </xf>
    <xf applyAlignment="1" applyBorder="1" applyFont="1" borderId="0" fillId="0" fontId="22" numFmtId="166" quotePrefix="1" xfId="11">
      <alignment horizontal="left" indent="1"/>
    </xf>
    <xf applyAlignment="1" borderId="0" fillId="0" fontId="0" numFmtId="0" xfId="0">
      <alignment wrapText="1"/>
    </xf>
    <xf applyAlignment="1" applyFont="1" borderId="0" fillId="0" fontId="8" numFmtId="166" xfId="11">
      <alignment horizontal="left" vertical="top"/>
    </xf>
    <xf applyAlignment="1" applyFont="1" borderId="0" fillId="0" fontId="8" numFmtId="166" xfId="11">
      <alignment horizontal="left" vertical="center"/>
    </xf>
    <xf applyAlignment="1" applyFont="1" borderId="0" fillId="0" fontId="11" numFmtId="0" xfId="0">
      <alignment vertical="center"/>
    </xf>
    <xf applyAlignment="1" applyFont="1" borderId="0" fillId="0" fontId="5" numFmtId="0" xfId="0">
      <alignment vertical="center"/>
    </xf>
    <xf applyAlignment="1" applyFont="1" borderId="0" fillId="0" fontId="3" numFmtId="0" xfId="0">
      <alignment vertical="center"/>
    </xf>
    <xf applyAlignment="1" applyBorder="1" applyFill="1" applyFont="1" borderId="3" fillId="6" fontId="0" numFmtId="0" xfId="0">
      <alignment horizontal="left" indent="1"/>
    </xf>
    <xf applyAlignment="1" applyBorder="1" applyFont="1" borderId="12" fillId="0" fontId="0" numFmtId="0" xfId="0">
      <alignment horizontal="left" indent="1"/>
    </xf>
    <xf applyBorder="1" applyFill="1" applyFont="1" borderId="3" fillId="6" fontId="22" numFmtId="0" xfId="0"/>
    <xf applyAlignment="1" applyBorder="1" applyFill="1" applyFont="1" borderId="3" fillId="6" fontId="5" numFmtId="0" xfId="0">
      <alignment horizontal="left"/>
    </xf>
    <xf applyBorder="1" applyFill="1" applyFont="1" borderId="3" fillId="6" fontId="1" numFmtId="0" xfId="0"/>
    <xf applyAlignment="1" applyBorder="1" applyFill="1" applyFont="1" borderId="21" fillId="6" fontId="24" numFmtId="0" xfId="0"/>
    <xf applyAlignment="1" applyBorder="1" applyFill="1" applyFont="1" borderId="12" fillId="6" fontId="5" numFmtId="0" xfId="0">
      <alignment horizontal="left"/>
    </xf>
    <xf applyAlignment="1" applyBorder="1" applyFill="1" applyFont="1" borderId="21" fillId="6" fontId="24" numFmtId="0" xfId="0">
      <alignment wrapText="1"/>
    </xf>
    <xf applyAlignment="1" applyBorder="1" applyFont="1" borderId="0" fillId="0" fontId="22" numFmtId="166" quotePrefix="1" xfId="11">
      <alignment horizontal="left" indent="1" vertical="center"/>
    </xf>
    <xf applyAlignment="1" applyBorder="1" applyFill="1" applyFont="1" borderId="3" fillId="6" fontId="5" numFmtId="0" xfId="0">
      <alignment horizontal="left" wrapText="1"/>
    </xf>
    <xf applyAlignment="1" applyBorder="1" applyFill="1" applyFont="1" borderId="12" fillId="6" fontId="5" numFmtId="0" xfId="0">
      <alignment horizontal="left" indent="1" wrapText="1"/>
    </xf>
    <xf applyAlignment="1" applyBorder="1" applyFill="1" applyFont="1" borderId="12" fillId="6" fontId="5" numFmtId="0" xfId="0">
      <alignment horizontal="left" indent="2"/>
    </xf>
    <xf applyBorder="1" borderId="5" fillId="0" fontId="0" numFmtId="0" quotePrefix="1" xfId="0"/>
    <xf applyAlignment="1" applyBorder="1" applyFont="1" borderId="12" fillId="0" fontId="22" numFmtId="166" xfId="11">
      <alignment horizontal="left"/>
    </xf>
    <xf applyAlignment="1" applyBorder="1" applyFont="1" borderId="12" fillId="0" fontId="22" numFmtId="166" xfId="11">
      <alignment horizontal="left" wrapText="1"/>
    </xf>
    <xf applyAlignment="1" applyBorder="1" applyFill="1" applyFont="1" borderId="0" fillId="0" fontId="22" numFmtId="166" quotePrefix="1" xfId="11">
      <alignment horizontal="left" indent="1"/>
    </xf>
    <xf applyAlignment="1" applyBorder="1" applyFill="1" applyFont="1" borderId="0" fillId="6" fontId="0" numFmtId="0" quotePrefix="1" xfId="0">
      <alignment horizontal="left" indent="2"/>
    </xf>
    <xf applyAlignment="1" applyBorder="1" applyFill="1" applyFont="1" borderId="0" fillId="6" fontId="0" numFmtId="0" xfId="0">
      <alignment horizontal="left" indent="2"/>
    </xf>
    <xf applyAlignment="1" applyBorder="1" applyFill="1" applyFont="1" borderId="0" fillId="6" fontId="1" numFmtId="0" quotePrefix="1" xfId="0">
      <alignment horizontal="left" indent="2"/>
    </xf>
    <xf applyAlignment="1" applyBorder="1" applyFont="1" borderId="0" fillId="0" fontId="0" numFmtId="0" quotePrefix="1" xfId="0">
      <alignment horizontal="left" indent="2"/>
    </xf>
    <xf applyAlignment="1" applyBorder="1" applyFont="1" applyNumberFormat="1" borderId="0" fillId="0" fontId="0" numFmtId="14" quotePrefix="1" xfId="0">
      <alignment horizontal="left" indent="2"/>
    </xf>
    <xf applyAlignment="1" applyBorder="1" applyFill="1" applyFont="1" borderId="21" fillId="6" fontId="5" numFmtId="0" xfId="0">
      <alignment horizontal="left" wrapText="1"/>
    </xf>
    <xf applyAlignment="1" applyFont="1" applyNumberFormat="1" borderId="2" fillId="0" fontId="0" numFmtId="49" xfId="4">
      <alignment horizontal="left" indent="1" shrinkToFit="1" vertical="center"/>
    </xf>
    <xf borderId="0" fillId="0" fontId="0" numFmtId="0" xfId="0"/>
    <xf applyAlignment="1" applyBorder="1" applyFill="1" applyFont="1" borderId="0" fillId="6" fontId="5" numFmtId="0" xfId="0">
      <alignment horizontal="left"/>
    </xf>
    <xf applyAlignment="1" applyBorder="1" applyFill="1" applyFont="1" applyNumberFormat="1" borderId="0" fillId="0" fontId="25" numFmtId="14" quotePrefix="1" xfId="0">
      <alignment horizontal="right" vertical="top"/>
    </xf>
    <xf applyFont="1" borderId="0" fillId="0" fontId="25" numFmtId="0" xfId="0"/>
    <xf applyAlignment="1" applyFont="1" borderId="0" fillId="0" fontId="25" numFmtId="0" xfId="0">
      <alignment vertical="top"/>
    </xf>
    <xf applyAlignment="1" applyBorder="1" applyFill="1" applyFont="1" borderId="0" fillId="6" fontId="25" numFmtId="0" xfId="0">
      <alignment horizontal="left" vertical="top" wrapText="1"/>
    </xf>
    <xf applyAlignment="1" applyFont="1" borderId="0" fillId="0" fontId="25" numFmtId="0" xfId="0">
      <alignment vertical="top" wrapText="1"/>
    </xf>
    <xf applyAlignment="1" applyFont="1" borderId="0" fillId="0" fontId="25" numFmtId="0" xfId="0">
      <alignment vertical="center"/>
    </xf>
    <xf applyAlignment="1" applyFont="1" borderId="0" fillId="0" fontId="25" numFmtId="0" xfId="0">
      <alignment wrapText="1"/>
    </xf>
    <xf borderId="0" fillId="0" fontId="0" numFmtId="0" xfId="0"/>
    <xf applyAlignment="1" borderId="0" fillId="0" fontId="10" numFmtId="0" xfId="3">
      <alignment vertical="top" wrapText="1"/>
    </xf>
    <xf applyFill="1" borderId="2" fillId="5" fontId="9" numFmtId="49" xfId="6">
      <alignment horizontal="left"/>
    </xf>
    <xf borderId="0" fillId="0" fontId="0" numFmtId="0" xfId="0"/>
    <xf applyAlignment="1" applyBorder="1" borderId="13" fillId="0" fontId="0" numFmtId="0" xfId="0">
      <alignment horizontal="left" indent="1"/>
    </xf>
    <xf borderId="0" fillId="0" fontId="0" numFmtId="0" xfId="0"/>
    <xf applyAlignment="1" applyBorder="1" applyFill="1" applyFont="1" applyNumberFormat="1" applyProtection="1" borderId="16" fillId="4" fontId="26" numFmtId="164" xfId="0">
      <alignment horizontal="left" indent="3" vertical="center" wrapText="1"/>
    </xf>
    <xf applyAlignment="1" borderId="0" fillId="0" fontId="0" numFmtId="0" xfId="0">
      <alignment horizontal="right"/>
    </xf>
    <xf applyAlignment="1" borderId="0" fillId="0" fontId="0" numFmtId="0" xfId="0">
      <alignment horizontal="right" vertical="center"/>
    </xf>
    <xf applyAlignment="1" applyBorder="1" applyFill="1" applyFont="1" applyNumberFormat="1" borderId="0" fillId="0" fontId="0" numFmtId="14" quotePrefix="1" xfId="0">
      <alignment horizontal="left" indent="2"/>
    </xf>
    <xf applyAlignment="1" applyBorder="1" applyFill="1" applyFont="1" borderId="0" fillId="0" fontId="0" numFmtId="0" quotePrefix="1" xfId="0">
      <alignment horizontal="left" indent="2"/>
    </xf>
    <xf applyAlignment="1" applyBorder="1" applyFill="1" applyFont="1" borderId="0" fillId="0" fontId="1" numFmtId="0" quotePrefix="1" xfId="0">
      <alignment horizontal="left" indent="2"/>
    </xf>
    <xf applyAlignment="1" applyBorder="1" applyFill="1" applyFont="1" borderId="0" fillId="0" fontId="5" numFmtId="0" xfId="0">
      <alignment horizontal="left" indent="2"/>
    </xf>
    <xf applyAlignment="1" applyBorder="1" applyFill="1" applyFont="1" applyNumberFormat="1" borderId="0" fillId="0" fontId="0" numFmtId="14" quotePrefix="1" xfId="0">
      <alignment horizontal="left" indent="2" vertical="center"/>
    </xf>
    <xf applyAlignment="1" applyBorder="1" applyFont="1" borderId="6" fillId="0" fontId="5" numFmtId="0" xfId="0">
      <alignment horizontal="center"/>
    </xf>
    <xf applyBorder="1" applyFont="1" borderId="7" fillId="0" fontId="5" numFmtId="0" xfId="0"/>
    <xf applyBorder="1" applyFont="1" borderId="8" fillId="0" fontId="5" numFmtId="0" xfId="0"/>
    <xf applyAlignment="1" applyBorder="1" applyFont="1" borderId="5" fillId="0" fontId="5" numFmtId="0" xfId="0">
      <alignment horizontal="center"/>
    </xf>
    <xf applyBorder="1" applyFont="1" borderId="9" fillId="0" fontId="5" numFmtId="0" xfId="0"/>
    <xf applyAlignment="1" applyFont="1" borderId="2" fillId="5" fontId="5" numFmtId="49" xfId="6">
      <alignment horizontal="center" shrinkToFit="1" vertical="center"/>
    </xf>
    <xf applyFont="1" borderId="2" fillId="5" fontId="5" numFmtId="49" xfId="6">
      <alignment horizontal="left"/>
    </xf>
    <xf applyAlignment="1" applyFill="1" applyFont="1" borderId="2" fillId="5" fontId="5" numFmtId="49" xfId="6">
      <alignment horizontal="center"/>
    </xf>
    <xf applyFill="1" applyFont="1" borderId="2" fillId="5" fontId="5" numFmtId="49" xfId="6">
      <alignment horizontal="left"/>
    </xf>
    <xf applyBorder="1" applyFont="1" borderId="5" fillId="0" fontId="5" numFmtId="0" xfId="0"/>
    <xf applyAlignment="1" applyFill="1" applyFont="1" borderId="2" fillId="5" fontId="5" numFmtId="49" xfId="6">
      <alignment horizontal="center" shrinkToFit="1" vertical="center"/>
    </xf>
    <xf applyAlignment="1" applyFill="1" applyFont="1" borderId="2" fillId="5" fontId="5" numFmtId="49" xfId="6">
      <alignment horizontal="left" shrinkToFit="1" vertical="center"/>
    </xf>
    <xf applyAlignment="1" applyBorder="1" applyFill="1" applyFont="1" applyNumberFormat="1" applyProtection="1" borderId="16" fillId="4" fontId="17" numFmtId="49" xfId="0">
      <alignment horizontal="center" vertical="center"/>
      <protection locked="0"/>
    </xf>
    <xf borderId="0" fillId="0" fontId="0" numFmtId="0" xfId="0"/>
    <xf applyAlignment="1" applyFill="1" applyFont="1" borderId="0" fillId="0" fontId="18" numFmtId="0" xfId="0">
      <alignment horizontal="right"/>
    </xf>
    <xf applyAlignment="1" applyFill="1" applyFont="1" borderId="0" fillId="0" fontId="18" numFmtId="0" xfId="0"/>
    <xf applyAlignment="1" applyFill="1" applyFont="1" applyProtection="1" borderId="0" fillId="0" fontId="19" numFmtId="0" xfId="5">
      <alignment horizontal="right"/>
    </xf>
    <xf applyAlignment="1" applyBorder="1" applyFill="1" applyFont="1" borderId="0" fillId="7" fontId="0" numFmtId="0" quotePrefix="1" xfId="0">
      <alignment horizontal="left" indent="2"/>
    </xf>
    <xf applyAlignment="1" applyFill="1" applyFont="1" borderId="2" fillId="7" fontId="5" numFmtId="49" xfId="6">
      <alignment horizontal="left"/>
    </xf>
    <xf applyAlignment="1" applyBorder="1" applyFill="1" applyFont="1" borderId="12" fillId="0" fontId="5" numFmtId="0" xfId="0">
      <alignment horizontal="left" wrapText="1"/>
    </xf>
    <xf borderId="0" fillId="0" fontId="0" numFmtId="0" xfId="0"/>
    <xf applyBorder="1" applyFill="1" borderId="5" fillId="7" fontId="0" numFmtId="0" xfId="0"/>
    <xf applyAlignment="1" applyBorder="1" applyFill="1" applyFont="1" applyNumberFormat="1" borderId="0" fillId="7" fontId="0" numFmtId="14" quotePrefix="1" xfId="0">
      <alignment horizontal="left" indent="2" vertical="center"/>
    </xf>
    <xf applyFill="1" applyFont="1" borderId="2" fillId="8" fontId="5" numFmtId="49" xfId="6">
      <alignment horizontal="left"/>
    </xf>
    <xf applyAlignment="1" applyFont="1" borderId="0" fillId="0" fontId="27" numFmtId="0" xfId="0">
      <alignment horizontal="left" wrapText="1"/>
    </xf>
    <xf applyAlignment="1" borderId="0" fillId="0" fontId="10" numFmtId="0" xfId="3">
      <alignment horizontal="left" wrapText="1"/>
    </xf>
    <xf applyAlignment="1" applyFont="1" borderId="0" fillId="0" fontId="11" numFmtId="0" xfId="0">
      <alignment horizontal="left" vertical="top"/>
    </xf>
    <xf applyAlignment="1" applyFont="1" borderId="0" fillId="0" fontId="0" numFmtId="0" xfId="0">
      <alignment horizontal="left"/>
    </xf>
    <xf borderId="0" fillId="0" fontId="0" numFmtId="0" xfId="0"/>
    <xf applyAlignment="1" applyFill="1" applyFont="1" borderId="0" fillId="0" fontId="5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18" fillId="5" fontId="3" numFmtId="0" xfId="0">
      <alignment horizontal="left" vertical="center" wrapText="1"/>
    </xf>
    <xf applyAlignment="1" applyBorder="1" applyFill="1" applyFont="1" borderId="19" fillId="5" fontId="5" numFmtId="0" xfId="0">
      <alignment horizontal="left" vertical="center" wrapText="1"/>
    </xf>
    <xf applyAlignment="1" applyBorder="1" applyFill="1" applyFont="1" borderId="20" fillId="5" fontId="5" numFmtId="0" xfId="0">
      <alignment horizontal="left" vertical="center" wrapText="1"/>
    </xf>
    <xf applyAlignment="1" applyBorder="1" applyFill="1" applyFont="1" applyNumberFormat="1" applyProtection="1" borderId="0" fillId="4" fontId="0" numFmtId="49" xfId="0">
      <alignment horizontal="left" vertical="top" wrapText="1"/>
      <protection locked="0"/>
    </xf>
    <xf applyAlignment="1" borderId="0" fillId="0" fontId="10" numFmtId="0" xfId="3">
      <alignment horizontal="left" vertical="top" wrapText="1"/>
    </xf>
    <xf applyAlignment="1" borderId="0" fillId="0" fontId="10" numFmtId="0" xfId="3">
      <alignment horizontal="left" vertical="center" wrapText="1"/>
    </xf>
    <xf numFmtId="0" fontId="0" fillId="0" borderId="25" xfId="0" applyBorder="true">
      <alignment wrapText="false"/>
    </xf>
    <xf numFmtId="0" fontId="0" fillId="0" borderId="25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5" xfId="0" applyBorder="true">
      <alignment wrapText="false"/>
      <protection locked="false"/>
    </xf>
    <xf numFmtId="0" fontId="0" fillId="0" borderId="25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3">
    <cellStyle name="Beobachtung" xfId="1"/>
    <cellStyle name="Beobachtung (%)" xfId="12"/>
    <cellStyle name="Beobachtung (gesperrt)" xfId="2"/>
    <cellStyle name="Eh_Titel_01" xfId="3"/>
    <cellStyle name="EmptyField" xfId="4"/>
    <cellStyle builtinId="8" name="Hyperlink" xfId="5"/>
    <cellStyle name="NaRas" xfId="6"/>
    <cellStyle builtinId="0" name="Normal" xfId="0"/>
    <cellStyle name="Row_Text" xfId="7"/>
    <cellStyle name="Titel" xfId="11"/>
    <cellStyle name="ValMessage" xfId="8"/>
    <cellStyle name="ValMessTxt" xfId="9"/>
    <cellStyle name="ZeN" xfId="1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="" xmlns:xs="http://www.w3.org/2001/XMLSchema" elementFormDefault="qualified">
      <xs:element name="Report" type="Type_Report"/>
      <xs:complexType name="Type_Report">
        <xs:all>
          <xs:element fixed="AURH_K" name="ReportName" type="xs:string"/>
          <xs:element name="SubjectId" type="xs:string"/>
          <xs:element name="ReferDate" type="xs:date"/>
          <xs:element fixed="1.3" name="Version" type="xs:string"/>
          <xs:element minOccurs="0" name="Revision" type="xs:string"/>
          <xs:element minOccurs="0" name="Language" type="xs:string"/>
          <xs:element minOccurs="0" name="TechNumber" type="xs:string"/>
          <xs:element name="Observations" type="Type_Categories"/>
        </xs:all>
      </xs:complexType>
      <xs:complexType name="Type_Categories">
        <xs:all>
          <xs:element minOccurs="0" name="BIL.AKT.FMI" type="xs:double">
            <xs:annotation>
              <xs:documentation>Bilanz.Aktiven.Flüssige Mittel</xs:documentation>
            </xs:annotation>
          </xs:element>
          <xs:element minOccurs="0" name="BIL.AKT.FBA" type="xs:double">
            <xs:annotation>
              <xs:documentation>Bilanz.Aktiven.Forderungen gegenüber Banken</xs:documentation>
            </xs:annotation>
          </xs:element>
          <xs:element minOccurs="0" name="BIL.AKT.WFG" type="xs:double">
            <xs:annotation>
              <xs:documentation>Bilanz.Aktiven.Forderungen aus Wertpapierfinanzierungsgeschäften</xs:documentation>
            </xs:annotation>
          </xs:element>
          <xs:element minOccurs="0" name="BIL.AKT.FKU" type="xs:double">
            <xs:annotation>
              <xs:documentation>Bilanz.Aktiven.Forderungen gegenüber Kunden</xs:documentation>
            </xs:annotation>
          </xs:element>
          <xs:element minOccurs="0" name="BIL.AKT.HYP" type="xs:double">
            <xs:annotation>
              <xs:documentation>Bilanz.Aktiven.Hypothekarforderungen</xs:documentation>
            </xs:annotation>
          </xs:element>
          <xs:element minOccurs="0" name="BIL.AKT.HYP.WOH" type="xs:double">
            <xs:annotation>
              <xs:documentation>Bilanz.Aktiven.Hypothekarforderungen.Wohnliegenschaften</xs:documentation>
            </xs:annotation>
          </xs:element>
          <xs:element minOccurs="0" name="BIL.AKT.HYP.WOH.IPR" type="xs:double">
            <xs:annotation>
              <xs:documentation>Bilanz.Aktiven.Hypothekarforderungen.Wohnliegenschaften.davon: Renditeliegenschaften (IPRE)</xs:documentation>
            </xs:annotation>
          </xs:element>
          <xs:element minOccurs="0" name="BIL.AKT.HYP.UBR" type="xs:double">
            <xs:annotation>
              <xs:documentation>Bilanz.Aktiven.Hypothekarforderungen.Übrige</xs:documentation>
            </xs:annotation>
          </xs:element>
          <xs:element minOccurs="0" name="BIL.AKT.HYP.UBR.IPR" type="xs:double">
            <xs:annotation>
              <xs:documentation>Bilanz.Aktiven.Hypothekarforderungen.Übrige.davon: Renditeliegenschaften (IPRE)</xs:documentation>
            </xs:annotation>
          </xs:element>
          <xs:element minOccurs="0" name="BIL.AKT.HGE" type="xs:double">
            <xs:annotation>
              <xs:documentation>Bilanz.Aktiven.Handelsgeschäft</xs:documentation>
            </xs:annotation>
          </xs:element>
          <xs:element minOccurs="0" name="BIL.AKT.WBW" type="xs:double">
            <xs:annotation>
              <xs:documentation>Bilanz.Aktiven.Positive Wiederbeschaffungswerte derivativer Finanzinstrumente</xs:documentation>
            </xs:annotation>
          </xs:element>
          <xs:element minOccurs="0" name="BIL.AKT.FFV" type="xs:double">
            <xs:annotation>
              <xs:documentation>Bilanz.Aktiven.Übrige Finanzinstrumente mit Fair-Value-Bewertung</xs:documentation>
            </xs:annotation>
          </xs:element>
          <xs:element minOccurs="0" name="BIL.AKT.FAN" type="xs:double">
            <xs:annotation>
              <xs:documentation>Bilanz.Aktiven.Finanzanlagen</xs:documentation>
            </xs:annotation>
          </xs:element>
          <xs:element minOccurs="0" name="BIL.AKT.FAN.LIS" type="xs:double">
            <xs:annotation>
              <xs:documentation>Bilanz.Aktiven.Finanzanlagen.Liegenschaften</xs:documentation>
            </xs:annotation>
          </xs:element>
          <xs:element minOccurs="0" name="BIL.AKT.FAN.HQL" type="xs:double">
            <xs:annotation>
              <xs:documentation>Bilanz.Aktiven.Finanzanlagen.davon: Finanzanlagen mit HQLA-Charakter</xs:documentation>
            </xs:annotation>
          </xs:element>
          <xs:element minOccurs="0" name="BIL.AKT.REA" type="xs:double">
            <xs:annotation>
              <xs:documentation>Bilanz.Aktiven.Aktive Rechnungsabgrenzungen</xs:documentation>
            </xs:annotation>
          </xs:element>
          <xs:element minOccurs="0" name="BIL.AKT.BET" type="xs:double">
            <xs:annotation>
              <xs:documentation>Bilanz.Aktiven.Beteiligungen</xs:documentation>
            </xs:annotation>
          </xs:element>
          <xs:element minOccurs="0" name="BIL.AKT.SAN" type="xs:double">
            <xs:annotation>
              <xs:documentation>Bilanz.Aktiven.Sachanlagen</xs:documentation>
            </xs:annotation>
          </xs:element>
          <xs:element minOccurs="0" name="BIL.AKT.SAN.LBU" type="xs:double">
            <xs:annotation>
              <xs:documentation>Bilanz.Aktiven.Sachanlagen.Liegenschaften, Bau- und Umbaurechnungen, Einbauten in fremde Liegenschaften</xs:documentation>
            </xs:annotation>
          </xs:element>
          <xs:element minOccurs="0" name="BIL.AKT.SAN.OFL" type="xs:double">
            <xs:annotation>
              <xs:documentation>Bilanz.Aktiven.Sachanlagen.Objekte im Finanzierungsleasing</xs:documentation>
            </xs:annotation>
          </xs:element>
          <xs:element minOccurs="0" name="BIL.AKT.SAN.UES.SWA" type="xs:double">
            <xs:annotation>
              <xs:documentation>Bilanz.Aktiven.Sachanlagen.Übrige (inkl. EDV-Programme).Selbst entwickelte oder erworbene Software</xs:documentation>
            </xs:annotation>
          </xs:element>
          <xs:element minOccurs="0" name="BIL.AKT.SAN.UES.UEB" type="xs:double">
            <xs:annotation>
              <xs:documentation>Bilanz.Aktiven.Sachanlagen.Übrige (inkl. EDV-Programme).Übrige</xs:documentation>
            </xs:annotation>
          </xs:element>
          <xs:element minOccurs="0" name="BIL.AKT.IMW" type="xs:double">
            <xs:annotation>
              <xs:documentation>Bilanz.Aktiven.Immaterielle Werte</xs:documentation>
            </xs:annotation>
          </xs:element>
          <xs:element minOccurs="0" name="BIL.AKT.IMW.GWI" type="xs:double">
            <xs:annotation>
              <xs:documentation>Bilanz.Aktiven.Immaterielle Werte.Goodwill</xs:documentation>
            </xs:annotation>
          </xs:element>
          <xs:element minOccurs="0" name="BIL.AKT.IMW.PLI" type="xs:double">
            <xs:annotation>
              <xs:documentation>Bilanz.Aktiven.Immaterielle Werte.Patente / Lizenzen</xs:documentation>
            </xs:annotation>
          </xs:element>
          <xs:element minOccurs="0" name="BIL.AKT.SON" type="xs:double">
            <xs:annotation>
              <xs:documentation>Bilanz.Aktiven.Sonstige Aktiven</xs:documentation>
            </xs:annotation>
          </xs:element>
          <xs:element minOccurs="0" name="BIL.AKT.NEG" type="xs:double">
            <xs:annotation>
              <xs:documentation>Bilanz.Aktiven.Nicht einbezahltes Gesellschaftskapital</xs:documentation>
            </xs:annotation>
          </xs:element>
          <xs:element minOccurs="0" name="BIL.AKT.TOT" type="xs:double">
            <xs:annotation>
              <xs:documentation>Bilanz.Aktiven.Total Aktiven</xs:documentation>
            </xs:annotation>
          </xs:element>
          <xs:element minOccurs="0" name="BIL.AKT.TOT.NRA" type="xs:double">
            <xs:annotation>
              <xs:documentation>Bilanz.Aktiven.Total Aktiven.Total nachrangige Forderungen</xs:documentation>
            </xs:annotation>
          </xs:element>
          <xs:element minOccurs="0" name="BIL.AKT.TOT.NRA.WAF" type="xs:double">
            <xs:annotation>
              <xs:documentation>Bilanz.Aktiven.Total Aktiven.Total nachrangige Forderungen.Mit Wandlungspflicht und / oder Forderungsverzicht</xs:documentation>
            </xs:annotation>
          </xs:element>
          <xs:element minOccurs="0" name="BIL.AKT.TOT.FVN.FNP" type="NahestehendePersonen">
            <xs:annotation>
              <xs:documentation>Bilanz.Aktiven.Total Aktiven.Angabe der Forderungen und Verpflichtungen gegenüber nahestehenden Personen.Forderungen gegenüber nahestehenden Personen</xs:documentation>
            </xs:annotation>
          </xs:element>
          <xs:element minOccurs="0" name="BIL.PAS.VBA" type="xs:double">
            <xs:annotation>
              <xs:documentation>Bilanz.Passiven.Verpflichtungen gegenüber Banken</xs:documentation>
            </xs:annotation>
          </xs:element>
          <xs:element minOccurs="0" name="BIL.PAS.WFG" type="xs:double">
            <xs:annotation>
              <xs:documentation>Bilanz.Passiven.Verpflichtungen aus Wertpapierfinanzierungsgeschäften</xs:documentation>
            </xs:annotation>
          </xs:element>
          <xs:element minOccurs="0" name="BIL.PAS.VKE" type="xs:double">
            <xs:annotation>
              <xs:documentation>Bilanz.Passiven.Verpflichtungen aus Kundeneinlagen</xs:documentation>
            </xs:annotation>
          </xs:element>
          <xs:element minOccurs="0" name="BIL.PAS.HGE" type="xs:double">
            <xs:annotation>
              <xs:documentation>Bilanz.Passiven.Verpflichtungen aus Handelsgeschäften</xs:documentation>
            </xs:annotation>
          </xs:element>
          <xs:element minOccurs="0" name="BIL.PAS.WBW" type="xs:double">
            <xs:annotation>
              <xs:documentation>Bilanz.Passiven.Negative Wiederbeschaffungswerte derivativer Finanzinstrumente</xs:documentation>
            </xs:annotation>
          </xs:element>
          <xs:element minOccurs="0" name="BIL.PAS.FFV" type="xs:double">
            <xs:annotation>
              <xs:documentation>Bilanz.Passiven.Verpflichtungen aus übrigen Finanzinstrumenten mit Fair-Value-Bewertung</xs:documentation>
            </xs:annotation>
          </xs:element>
          <xs:element minOccurs="0" name="BIL.PAS.KOB" type="xs:double">
            <xs:annotation>
              <xs:documentation>Bilanz.Passiven.Kassenobligationen</xs:documentation>
            </xs:annotation>
          </xs:element>
          <xs:element minOccurs="0" name="BIL.PAS.APF" type="xs:double">
            <xs:annotation>
              <xs:documentation>Bilanz.Passiven.Anleihen und Pfandbriefdarlehen</xs:documentation>
            </xs:annotation>
          </xs:element>
          <xs:element minOccurs="0" name="BIL.PAS.APF.RW1" type="xs:double">
            <xs:annotation>
              <xs:documentation>Bilanz.Passiven.Anleihen und Pfandbriefdarlehen.mit Restlaufzeit von weniger als 1 Jahr</xs:documentation>
            </xs:annotation>
          </xs:element>
          <xs:element minOccurs="0" name="BIL.PAS.APF.RM1" type="xs:double">
            <xs:annotation>
              <xs:documentation>Bilanz.Passiven.Anleihen und Pfandbriefdarlehen.mit Restlaufzeit von 1 Jahr und mehr</xs:documentation>
            </xs:annotation>
          </xs:element>
          <xs:element minOccurs="0" name="BIL.PAS.REA" type="xs:double">
            <xs:annotation>
              <xs:documentation>Bilanz.Passiven.Passive Rechnungsabgrenzungen</xs:documentation>
            </xs:annotation>
          </xs:element>
          <xs:element minOccurs="0" name="BIL.PAS.SON" type="xs:double">
            <xs:annotation>
              <xs:documentation>Bilanz.Passiven.Sonstige Passiven</xs:documentation>
            </xs:annotation>
          </xs:element>
          <xs:element minOccurs="0" name="BIL.PAS.RUE" type="xs:double">
            <xs:annotation>
              <xs:documentation>Bilanz.Passiven.Rückstellungen</xs:documentation>
            </xs:annotation>
          </xs:element>
          <xs:element minOccurs="0" name="BIL.PAS.RAB" type="xs:double">
            <xs:annotation>
              <xs:documentation>Bilanz.Passiven.Reserven für allgemeine Bankrisiken</xs:documentation>
            </xs:annotation>
          </xs:element>
          <xs:element minOccurs="0" name="BIL.PAS.GKA" type="xs:double">
            <xs:annotation>
              <xs:documentation>Bilanz.Passiven.Gesellschaftskapital</xs:documentation>
            </xs:annotation>
          </xs:element>
          <xs:element minOccurs="0" name="BIL.PAS.KRE" type="xs:double">
            <xs:annotation>
              <xs:documentation>Bilanz.Passiven.Gesetzliche Kapitalreserve</xs:documentation>
            </xs:annotation>
          </xs:element>
          <xs:element minOccurs="0" name="BIL.PAS.KRE.RSK" type="xs:double">
            <xs:annotation>
              <xs:documentation>Bilanz.Passiven.Gesetzliche Kapitalreserve.Reserve aus steuerbefreiten Kapitaleinlagen</xs:documentation>
            </xs:annotation>
          </xs:element>
          <xs:element minOccurs="0" name="BIL.PAS.GRE" type="xs:double">
            <xs:annotation>
              <xs:documentation>Bilanz.Passiven.Gesetzliche Gewinnreserve</xs:documentation>
            </xs:annotation>
          </xs:element>
          <xs:element minOccurs="0" name="BIL.PAS.WUR" type="xs:double">
            <xs:annotation>
              <xs:documentation>Bilanz.Passiven.Währungsumrechnungsreserve</xs:documentation>
            </xs:annotation>
          </xs:element>
          <xs:element minOccurs="0" name="BIL.PAS.EKA" type="xs:double">
            <xs:annotation>
              <xs:documentation>Bilanz.Passiven.Eigene Kapitalanteile (Minusposition)</xs:documentation>
            </xs:annotation>
          </xs:element>
          <xs:element minOccurs="0" name="BIL.PAS.MAE" type="xs:double">
            <xs:annotation>
              <xs:documentation>Bilanz.Passiven.Minderheitsanteile am Eigenkapital</xs:documentation>
            </xs:annotation>
          </xs:element>
          <xs:element minOccurs="0" name="BIL.PAS.GEV" type="xs:double">
            <xs:annotation>
              <xs:documentation>Bilanz.Passiven.Gewinn / Verlust (Periodenerfolg)</xs:documentation>
            </xs:annotation>
          </xs:element>
          <xs:element minOccurs="0" name="BIL.PAS.GEV.MAK" type="xs:double">
            <xs:annotation>
              <xs:documentation>Bilanz.Passiven.Gewinn / Verlust (Periodenerfolg).Minderheitsanteile am Konzerngewinn / Konzerverlust</xs:documentation>
            </xs:annotation>
          </xs:element>
          <xs:element minOccurs="0" name="BIL.PAS.TOT" type="xs:double">
            <xs:annotation>
              <xs:documentation>Bilanz.Passiven.Total Passiven</xs:documentation>
            </xs:annotation>
          </xs:element>
          <xs:element minOccurs="0" name="BIL.PAS.TOT.NRA" type="xs:double">
            <xs:annotation>
              <xs:documentation>Bilanz.Passiven.Total Passiven.Total nachrangige Verpflichtungen</xs:documentation>
            </xs:annotation>
          </xs:element>
          <xs:element minOccurs="0" name="BIL.PAS.TOT.NRA.WAF" type="xs:double">
            <xs:annotation>
              <xs:documentation>Bilanz.Passiven.Total Passiven.Total nachrangige Verpflichtungen.Mit Wandlungspflicht und / oder Forderungsverzicht</xs:documentation>
            </xs:annotation>
          </xs:element>
          <xs:element minOccurs="0" name="BIL.PAS.TOT.FVN.VNP" type="NahestehendePersonen">
            <xs:annotation>
              <xs:documentation>Bilanz.Passiven.Total Passiven.Angabe der Forderungen und Verpflichtungen gegenüber nahestehenden Personen.Verpflichtungen gegenüber nahestehenden Personen</xs:documentation>
            </xs:annotation>
          </xs:element>
          <xs:element minOccurs="0" name="ABI.TRE.AKT.TAN" type="xs:double">
            <xs:annotation>
              <xs:documentation>Ausserbilanz.Treuhandgeschäfte.Treuhandaktiven.Treuhandanlagen</xs:documentation>
            </xs:annotation>
          </xs:element>
          <xs:element minOccurs="0" name="ABI.TRE.AKT.TAN.TBD" type="xs:double">
            <xs:annotation>
              <xs:documentation>Ausserbilanz.Treuhandgeschäfte.Treuhandaktiven.Treuhandanlagen.Bei Drittgesellschaften</xs:documentation>
            </xs:annotation>
          </xs:element>
          <xs:element minOccurs="0" name="ABI.TRE.AKT.TAN.TBG" type="xs:double">
            <xs:annotation>
              <xs:documentation>Ausserbilanz.Treuhandgeschäfte.Treuhandaktiven.Treuhandanlagen.Bei Gruppengesellschaften und verbundenen Gesellschaften</xs:documentation>
            </xs:annotation>
          </xs:element>
          <xs:element minOccurs="0" name="ABI.TRE.AKT.TAK" type="xs:double">
            <xs:annotation>
              <xs:documentation>Ausserbilanz.Treuhandgeschäfte.Treuhandaktiven.Treuhandkredite</xs:documentation>
            </xs:annotation>
          </xs:element>
          <xs:element minOccurs="0" name="ABI.TRE.AKT.TSB" type="xs:double">
            <xs:annotation>
              <xs:documentation>Ausserbilanz.Treuhandgeschäfte.Treuhandaktiven.Treuhandgeschäfte aus Securities Lending and Borrowing, welche die Bank/das Wertpapierhaus in eigenem Namen für Rechnung von Kunden tätigt</xs:documentation>
            </xs:annotation>
          </xs:element>
          <xs:element minOccurs="0" name="ABI.TRE.AKT.KRY" type="xs:double">
            <xs:annotation>
              <xs:documentation>Ausserbilanz.Treuhandgeschäfte.Treuhandaktiven.Fiduziarisch gehaltene Kryptowährungen für Rechnung von Kunden, falls die Kryptowährungen im Konkursfall der Bank/des Wertpapierhauses aussonderbar sind</xs:documentation>
            </xs:annotation>
          </xs:element>
          <xs:element minOccurs="0" name="ABI.TRE.AKT.TAG" type="xs:double">
            <xs:annotation>
              <xs:documentation>Ausserbilanz.Treuhandgeschäfte.Treuhandaktiven.Andere treuhänderische Geschäfte</xs:documentation>
            </xs:annotation>
          </xs:element>
          <xs:element minOccurs="0" name="ABI.EVT" type="xs:double">
            <xs:annotation>
              <xs:documentation>Ausserbilanz.Eventualverpflichtungen</xs:documentation>
            </xs:annotation>
          </xs:element>
          <xs:element minOccurs="0" name="ABI.UWZ" type="xs:double">
            <xs:annotation>
              <xs:documentation>Ausserbilanz.Unwiderrufliche Zusagen</xs:documentation>
            </xs:annotation>
          </xs:element>
          <xs:element minOccurs="0" name="ABI.ENV" type="xs:double">
            <xs:annotation>
              <xs:documentation>Ausserbilanz.Einzahlungs- und Nachschussverpflichtungen</xs:documentation>
            </xs:annotation>
          </xs:element>
          <xs:element minOccurs="0" name="ABI.VKR" type="xs:double">
            <xs:annotation>
              <xs:documentation>Ausserbilanz.Verpflichtungskredite</xs:documentation>
            </xs:annotation>
          </xs:element>
          <xs:element minOccurs="0" name="EFR.ERZ" type="xs:double">
            <xs:annotation>
              <xs:documentation>Erfolgsrechnung.Netto-Erfolg aus dem Zinsengeschäft</xs:documentation>
            </xs:annotation>
          </xs:element>
          <xs:element minOccurs="0" name="EFR.ERZ.WBZ" type="xs:double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minOccurs="0" name="EFR.ERZ.BEZ" type="xs:double">
            <xs:annotation>
              <xs:documentation>Erfolgsrechnung.Netto-Erfolg aus dem Zinsengeschäft.Brutto-Erfolg Zinsengeschäft</xs:documentation>
            </xs:annotation>
          </xs:element>
          <xs:element minOccurs="0" name="EFR.ERZ.BEZ.ZEG.ZDK" type="xs:double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minOccurs="0" name="EFR.ERZ.BEZ.ZEG.ZDH" type="xs:double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minOccurs="0" name="EFR.ERZ.BEZ.ZEG.ZDF" type="xs:double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minOccurs="0" name="EFR.ERZ.BEZ.ZAU" type="xs:double">
            <xs:annotation>
              <xs:documentation>Erfolgsrechnung.Netto-Erfolg aus dem Zinsengeschäft.Brutto-Erfolg Zinsengeschäft.Zinsaufwand</xs:documentation>
            </xs:annotation>
          </xs:element>
          <xs:element minOccurs="0" name="EFR.ERK" type="xs:double">
            <xs:annotation>
              <xs:documentation>Erfolgsrechnung.Erfolg aus dem Kommissions- und Dienstleistungsgeschäft</xs:documentation>
            </xs:annotation>
          </xs:element>
          <xs:element minOccurs="0" name="EFR.ERK.KEG.KWA" type="xs:double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minOccurs="0" name="EFR.ERK.KEG.KKG" type="xs:double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minOccurs="0" name="EFR.ERK.KEG.KDL" type="xs:double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minOccurs="0" name="EFR.ERK.KAU" type="xs:double">
            <xs:annotation>
              <xs:documentation>Erfolgsrechnung.Erfolg aus dem Kommissions- und Dienstleistungsgeschäft.Kommissionsaufwand</xs:documentation>
            </xs:annotation>
          </xs:element>
          <xs:element minOccurs="0" name="EFR.ERH" type="xs:double">
            <xs:annotation>
              <xs:documentation>Erfolgsrechnung.Erfolg aus dem Handelsgeschäft und der Fair-Value-Option</xs:documentation>
            </xs:annotation>
          </xs:element>
          <xs:element minOccurs="0" name="EFR.UER" type="xs:double">
            <xs:annotation>
              <xs:documentation>Erfolgsrechnung.Übriger ordentlicher Erfolg</xs:documentation>
            </xs:annotation>
          </xs:element>
          <xs:element minOccurs="0" name="EFR.UER.ERV" type="xs:double">
            <xs:annotation>
              <xs:documentation>Erfolgsrechnung.Übriger ordentlicher Erfolg.Erfolg aus Veräusserungen von Finanzanlagen</xs:documentation>
            </xs:annotation>
          </xs:element>
          <xs:element minOccurs="0" name="EFR.UER.BER" type="xs:double">
            <xs:annotation>
              <xs:documentation>Erfolgsrechnung.Übriger ordentlicher Erfolg.Beteiligungsertrag</xs:documentation>
            </xs:annotation>
          </xs:element>
          <xs:element minOccurs="0" name="EFR.UER.LER" type="xs:double">
            <xs:annotation>
              <xs:documentation>Erfolgsrechnung.Übriger ordentlicher Erfolg.Liegenschaftenerfolg</xs:documentation>
            </xs:annotation>
          </xs:element>
          <xs:element minOccurs="0" name="EFR.UER.AOE" type="xs:double">
            <xs:annotation>
              <xs:documentation>Erfolgsrechnung.Übriger ordentlicher Erfolg.Anderer ordentlicher Ertrag</xs:documentation>
            </xs:annotation>
          </xs:element>
          <xs:element minOccurs="0" name="EFR.UER.AOA" type="xs:double">
            <xs:annotation>
              <xs:documentation>Erfolgsrechnung.Übriger ordentlicher Erfolg.Anderer ordentlicher Aufwand</xs:documentation>
            </xs:annotation>
          </xs:element>
          <xs:element minOccurs="0" name="EFR.GAU" type="xs:double">
            <xs:annotation>
              <xs:documentation>Erfolgsrechnung.Geschäftsaufwand</xs:documentation>
            </xs:annotation>
          </xs:element>
          <xs:element minOccurs="0" name="EFR.GAU.PAF" type="xs:double">
            <xs:annotation>
              <xs:documentation>Erfolgsrechnung.Geschäftsaufwand.Personalaufwand</xs:documentation>
            </xs:annotation>
          </xs:element>
          <xs:element minOccurs="0" name="EFR.GAU.SAF" type="xs:double">
            <xs:annotation>
              <xs:documentation>Erfolgsrechnung.Geschäftsaufwand.Sachaufwand</xs:documentation>
            </xs:annotation>
          </xs:element>
          <xs:element minOccurs="0" name="EFR.WBB" type="xs:double">
            <xs:annotation>
              <xs:documentation>Erfolgsrechnung.Wertberichtigungen auf Beteiligungen sowie Abschreibungen auf Sachanlagen und Immateriellen Werten</xs:documentation>
            </xs:annotation>
          </xs:element>
          <xs:element minOccurs="0" name="EFR.VRW" type="xs:double">
            <xs:annotation>
              <xs:documentation>Erfolgsrechnung.Veränderungen von Rückstellungen und uebrigen Wertberichtigungen sowie Verluste</xs:documentation>
            </xs:annotation>
          </xs:element>
          <xs:element minOccurs="0" name="EFR.GER" type="xs:double">
            <xs:annotation>
              <xs:documentation>Erfolgsrechnung.Geschäftserfolg</xs:documentation>
            </xs:annotation>
          </xs:element>
          <xs:element minOccurs="0" name="EFR.AEG" type="xs:double">
            <xs:annotation>
              <xs:documentation>Erfolgsrechnung.Ausserordentlicher Ertrag</xs:documentation>
            </xs:annotation>
          </xs:element>
          <xs:element minOccurs="0" name="EFR.AAU" type="xs:double">
            <xs:annotation>
              <xs:documentation>Erfolgsrechnung.Ausserordentlicher Aufwand</xs:documentation>
            </xs:annotation>
          </xs:element>
          <xs:element minOccurs="0" name="EFR.VRB" type="xs:double">
            <xs:annotation>
              <xs:documentation>Erfolgsrechnung.Veränderungen von Reserven für allgemeine Bankrisiken</xs:documentation>
            </xs:annotation>
          </xs:element>
          <xs:element minOccurs="0" name="EFR.STE" type="xs:double">
            <xs:annotation>
              <xs:documentation>Erfolgsrechnung.Steuern</xs:documentation>
            </xs:annotation>
          </xs:element>
          <xs:element minOccurs="0" name="EFR.EGV" type="xs:double">
            <xs:annotation>
              <xs:documentation>Erfolgsrechnung.Gewinn / Verlust (Periodenerfolg)</xs:documentation>
            </xs:annotation>
          </xs:element>
          <xs:element minOccurs="0" name="EFR.EGV.MAG" type="xs:double">
            <xs:annotation>
              <xs:documentation>Erfolgsrechnung.Gewinn / Verlust (Periodenerfolg).Minderheitsanteile am Gewinn / Verlust</xs:documentation>
            </xs:annotation>
          </xs:element>
          <xs:element minOccurs="0" name="STK.PBD" type="InlandAusland">
            <xs:annotation>
              <xs:documentation>Struktur.Personalbestand</xs:documentation>
            </xs:annotation>
          </xs:element>
          <xs:element minOccurs="0" name="KUV.DPV.WEB" type="xs:double">
            <xs:annotation>
              <xs:documentation>Kundenvermögen.Depotvolumen.Depotvolumen: Wertschriften- und Edelmetallbestände von Kunden ohne Banken / Werpapierhäuser</xs:documentation>
            </xs:annotation>
          </xs:element>
          <xs:element minOccurs="0" name="KUV.VEV.VVM" type="xs:double">
            <xs:annotation>
              <xs:documentation>Kundenvermögen.Verwaltete Vermögen.Vermögen mit Verwaltungsmandat</xs:documentation>
            </xs:annotation>
          </xs:element>
          <xs:element minOccurs="0" name="KRD.KRV.HYK.HYP" type="HypPfand_Kreditaspekt">
            <xs:annotation>
              <xs:documentation>Kredite.Kreditvolumen.Hypothekarkredite.Hypothekarforderungen</xs:documentation>
            </xs:annotation>
          </xs:element>
          <xs:element minOccurs="0" name="KRD.KRV.UEK.FKU" type="Deckung_SektorDeckung_Kreditaspekt">
            <xs:annotation>
              <xs:documentation>Kredite.Kreditvolumen.Übrige Kredite.Forderungen gegenüber Kunden</xs:documentation>
            </xs:annotation>
          </xs:element>
        </xs:all>
      </xs:complexType>
      <xs:complexType name="NahestehendePersonen">
        <xs:all>
          <xs:element minOccurs="0" ref="QUB"/>
          <xs:element minOccurs="0" ref="GRG"/>
          <xs:element minOccurs="0" ref="VGS"/>
          <xs:element minOccurs="0" ref="ORG"/>
          <xs:element minOccurs="0" ref="NAP"/>
        </xs:all>
      </xs:complexType>
      <xs:complexType name="HypPfand_Kreditaspekt">
        <xs:all>
          <xs:element minOccurs="0" ref="T.BRW"/>
          <xs:element minOccurs="0" ref="WLG.BRW"/>
          <xs:element minOccurs="0" ref="BGL.BRW"/>
          <xs:element minOccurs="0" ref="GIL.BRW"/>
          <xs:element minOccurs="0" ref="U.BRW"/>
        </xs:all>
      </xs:complexType>
      <xs:complexType name="InlandAusland">
        <xs:all>
          <xs:element minOccurs="0" ref="I"/>
          <xs:element minOccurs="0" ref="A"/>
        </xs:all>
      </xs:complexType>
      <xs:complexType name="Deckung_SektorDeckung_Kreditaspekt">
        <xs:all>
          <xs:element minOccurs="0" ref="T.T.BRW"/>
          <xs:element minOccurs="0" ref="UNG.T.BRW"/>
          <xs:element minOccurs="0" ref="UNG.ORK.BRW"/>
          <xs:element minOccurs="0" ref="GED.T.BRW"/>
          <xs:element minOccurs="0" ref="GED.ORK.BRW"/>
          <xs:element minOccurs="0" ref="HYD.U.BRW"/>
          <xs:element minOccurs="0" ref="LBK.U.BRW"/>
          <xs:element minOccurs="0" ref="GED_U.U.BRW"/>
        </xs:all>
      </xs:complexType>
      <xs:element name="QUB" type="xs:double">
        <xs:annotation>
          <xs:documentation>Qualifiziert Beteiligte</xs:documentation>
        </xs:annotation>
      </xs:element>
      <xs:element name="GRG" type="xs:double">
        <xs:annotation>
          <xs:documentation>Gruppengesellschaften</xs:documentation>
        </xs:annotation>
      </xs:element>
      <xs:element name="VGS" type="xs:double">
        <xs:annotation>
          <xs:documentation>Verbundenen Gesellschaften</xs:documentation>
        </xs:annotation>
      </xs:element>
      <xs:element name="ORG" type="xs:double">
        <xs:annotation>
          <xs:documentation>Organe</xs:documentation>
        </xs:annotation>
      </xs:element>
      <xs:element name="NAP" type="xs:double">
        <xs:annotation>
          <xs:documentation>Weitere nahestehende Personen</xs:documentation>
        </xs:annotation>
      </xs:element>
      <xs:element name="T.BRW" type="xs:double">
        <xs:annotation>
          <xs:documentation>Total Pfandobjekt Hypothekarforderungen,Bruttowert</xs:documentation>
        </xs:annotation>
      </xs:element>
      <xs:element name="WLG.BRW" type="xs:double">
        <xs:annotation>
          <xs:documentation>Wohnliegenschaften,Bruttowert</xs:documentation>
        </xs:annotation>
      </xs:element>
      <xs:element name="BGL.BRW" type="xs:double">
        <xs:annotation>
          <xs:documentation>Büro- und Geschäftshäuser,Bruttowert</xs:documentation>
        </xs:annotation>
      </xs:element>
      <xs:element name="GIL.BRW" type="xs:double">
        <xs:annotation>
          <xs:documentation>Gewerbe- und Industriehäuser,Bruttowert</xs:documentation>
        </xs:annotation>
      </xs:element>
      <xs:element name="U.BRW" type="xs:double">
        <xs:annotation>
          <xs:documentation>Übrige,Bruttowert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.BRW" type="xs:double">
        <xs:annotation>
          <xs:documentation>Total Deckung,Total Sektorale Gliederung nach Deckung,Bruttowert</xs:documentation>
        </xs:annotation>
      </xs:element>
      <xs:element name="UNG.T.BRW" type="xs:double">
        <xs:annotation>
          <xs:documentation>Ungedeckt,Total Sektorale Gliederung nach Deckung,Bruttowert</xs:documentation>
        </xs:annotation>
      </xs:element>
      <xs:element name="UNG.ORK.BRW" type="xs:double">
        <xs:annotation>
          <xs:documentation>Ungedeckt,Öffentlich-rechtliche Körperschaften,Bruttowert</xs:documentation>
        </xs:annotation>
      </xs:element>
      <xs:element name="GED.T.BRW" type="xs:double">
        <xs:annotation>
          <xs:documentation>Gedeckt,Total Sektorale Gliederung nach Deckung,Bruttowert</xs:documentation>
        </xs:annotation>
      </xs:element>
      <xs:element name="GED.ORK.BRW" type="xs:double">
        <xs:annotation>
          <xs:documentation>Gedeckt,Öffentlich-rechtliche Körperschaften,Bruttowert</xs:documentation>
        </xs:annotation>
      </xs:element>
      <xs:element name="HYD.U.BRW" type="xs:double">
        <xs:annotation>
          <xs:documentation>Hypothekarische Deckung,Übrige Sektoren,Bruttowert</xs:documentation>
        </xs:annotation>
      </xs:element>
      <xs:element name="LBK.U.BRW" type="xs:double">
        <xs:annotation>
          <xs:documentation>Lombardkredite,Übrige Sektoren,Bruttowert</xs:documentation>
        </xs:annotation>
      </xs:element>
      <xs:element name="GED_U.U.BRW" type="xs:double">
        <xs:annotation>
          <xs:documentation>Übrige Deckung,Übrige Sektoren,Bruttowert</xs:documentation>
        </xs:annotation>
      </xs:element>
    </xs:schema>
  </Schema>
  <Schema ID="metaDataSchemaId">
    <xs:schema xmlns="" xmlns:xs="http://www.w3.org/2001/XMLSchema" elementFormDefault="qualified">
      <xs:element name="Report" type="Type_Report"/>
      <xs:complexType name="Type_Report">
        <xs:all>
          <xs:element fixed="0" name="Revision" type="xs:string"/>
          <xs:element fixed="de" name="Language" type="xs:string"/>
          <xs:element fixed="0" name="TechNumber" type="xs:string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3.xml" Type="http://schemas.openxmlformats.org/officeDocument/2006/relationships/customXml"/><Relationship Id="rId11" Target="../customXml/item4.xml" Type="http://schemas.openxmlformats.org/officeDocument/2006/relationships/customXml"/><Relationship Id="rId12" Target="xmlMaps.xml" Type="http://schemas.openxmlformats.org/officeDocument/2006/relationships/xmlMaps"/><Relationship Id="rId13" Target="worksheets/sheet9.xml" Type="http://schemas.openxmlformats.org/officeDocument/2006/relationships/worksheet"/><Relationship Id="rId14" Target="worksheets/sheet10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Relationship Id="rId8" Target="../customXml/item1.xml" Type="http://schemas.openxmlformats.org/officeDocument/2006/relationships/customXml"/><Relationship Id="rId9" Target="../customXml/item2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9" r="B3" connectionId="0">
    <xmlCellPr id="9" uniqueName="_Report_Version">
      <xmlPr mapId="1" xpath="/Report/Version" xmlDataType="string"/>
    </xmlCellPr>
  </singleXmlCell>
  <singleXmlCell id="10" r="B1" connectionId="0">
    <xmlCellPr id="10" uniqueName="_Report_ReportName">
      <xmlPr mapId="1" xpath="/Report/ReportName" xmlDataType="string"/>
    </xmlCellPr>
  </singleXmlCell>
  <singleXmlCell id="60" r="H1" connectionId="0">
    <xmlCellPr id="60" uniqueName="_Report_SubjectId">
      <xmlPr mapId="1" xpath="/Report/SubjectId" xmlDataType="string"/>
    </xmlCellPr>
  </singleXmlCell>
  <singleXmlCell id="61" r="H2" connectionId="0">
    <xmlCellPr id="61" uniqueName="_Report_ReferDate">
      <xmlPr mapId="1" xpath="/Report/ReferDate" xmlDataType="date"/>
    </xmlCellPr>
  </singleXmlCell>
  <singleXmlCell id="130" r="B4" connectionId="0">
    <xmlCellPr id="130" uniqueName="_Report_Revision">
      <xmlPr mapId="2" xpath="/Report/Revision" xmlDataType="string"/>
    </xmlCellPr>
  </singleXmlCell>
  <singleXmlCell id="131" r="B5" connectionId="0">
    <xmlCellPr id="131" uniqueName="_Report_Language">
      <xmlPr mapId="2" xpath="/Report/Language" xmlDataType="string"/>
    </xmlCellPr>
  </singleXmlCell>
  <singleXmlCell id="132" r="B6" connectionId="0">
    <xmlCellPr id="132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86" connectionId="0">
    <xmlCellPr id="1" uniqueName="_Report_Observations_STK.PBD_A">
      <xmlPr mapId="1" xpath="/Report/Observations/STK.PBD/A" xmlDataType="double"/>
    </xmlCellPr>
  </singleXmlCell>
  <singleXmlCell id="2" r="K89" connectionId="0">
    <xmlCellPr id="2" uniqueName="_Report_Observations_KUV.VEV.VVM">
      <xmlPr mapId="1" xpath="/Report/Observations/KUV.VEV.VVM" xmlDataType="double"/>
    </xmlCellPr>
  </singleXmlCell>
  <singleXmlCell id="3" r="K88" connectionId="0">
    <xmlCellPr id="3" uniqueName="_Report_Observations_KUV.DPV.WEB">
      <xmlPr mapId="1" xpath="/Report/Observations/KUV.DPV.WEB" xmlDataType="double"/>
    </xmlCellPr>
  </singleXmlCell>
  <singleXmlCell id="4" r="K83" connectionId="0">
    <xmlCellPr id="4" uniqueName="_Report_Observations_ABI.VKR">
      <xmlPr mapId="1" xpath="/Report/Observations/ABI.VKR" xmlDataType="double"/>
    </xmlCellPr>
  </singleXmlCell>
  <singleXmlCell id="5" r="K82" connectionId="0">
    <xmlCellPr id="5" uniqueName="_Report_Observations_ABI.ENV">
      <xmlPr mapId="1" xpath="/Report/Observations/ABI.ENV" xmlDataType="double"/>
    </xmlCellPr>
  </singleXmlCell>
  <singleXmlCell id="6" r="K85" connectionId="0">
    <xmlCellPr id="6" uniqueName="_Report_Observations_STK.PBD_I">
      <xmlPr mapId="1" xpath="/Report/Observations/STK.PBD/I" xmlDataType="double"/>
    </xmlCellPr>
  </singleXmlCell>
  <singleXmlCell id="7" r="K81" connectionId="0">
    <xmlCellPr id="7" uniqueName="_Report_Observations_ABI.UWZ">
      <xmlPr mapId="1" xpath="/Report/Observations/ABI.UWZ" xmlDataType="double"/>
    </xmlCellPr>
  </singleXmlCell>
  <singleXmlCell id="8" r="K80" connectionId="0">
    <xmlCellPr id="8" uniqueName="_Report_Observations_ABI.EVT">
      <xmlPr mapId="1" xpath="/Report/Observations/ABI.EVT" xmlDataType="double"/>
    </xmlCellPr>
  </singleXmlCell>
  <singleXmlCell id="11" r="K97" connectionId="0">
    <xmlCellPr id="11" uniqueName="_Report_Observations_ABI.TRE.AKT.TAG">
      <xmlPr mapId="1" xpath="/Report/Observations/ABI.TRE.AKT.TAG" xmlDataType="double"/>
    </xmlCellPr>
  </singleXmlCell>
  <singleXmlCell id="12" r="K99" connectionId="0">
    <xmlCellPr id="12" uniqueName="_Report_Observations_BIL.AKT.TOT.FVN.FNP_QUB">
      <xmlPr mapId="1" xpath="/Report/Observations/BIL.AKT.TOT.FVN.FNP/QUB" xmlDataType="double"/>
    </xmlCellPr>
  </singleXmlCell>
  <singleXmlCell id="13" r="K94" connectionId="0">
    <xmlCellPr id="13" uniqueName="_Report_Observations_ABI.TRE.AKT.TAK">
      <xmlPr mapId="1" xpath="/Report/Observations/ABI.TRE.AKT.TAK" xmlDataType="double"/>
    </xmlCellPr>
  </singleXmlCell>
  <singleXmlCell id="15" r="K93" connectionId="0">
    <xmlCellPr id="15" uniqueName="_Report_Observations_ABI.TRE.AKT.TAN.TBG">
      <xmlPr mapId="1" xpath="/Report/Observations/ABI.TRE.AKT.TAN.TBG" xmlDataType="double"/>
    </xmlCellPr>
  </singleXmlCell>
  <singleXmlCell id="17" r="K96" connectionId="0">
    <xmlCellPr id="17" uniqueName="_Report_Observations_ABI.TRE.AKT.KRY">
      <xmlPr mapId="1" xpath="/Report/Observations/ABI.TRE.AKT.KRY" xmlDataType="double"/>
    </xmlCellPr>
  </singleXmlCell>
  <singleXmlCell id="18" r="K95" connectionId="0">
    <xmlCellPr id="18" uniqueName="_Report_Observations_ABI.TRE.AKT.TSB">
      <xmlPr mapId="1" xpath="/Report/Observations/ABI.TRE.AKT.TSB" xmlDataType="double"/>
    </xmlCellPr>
  </singleXmlCell>
  <singleXmlCell id="22" r="K92" connectionId="0">
    <xmlCellPr id="22" uniqueName="_Report_Observations_ABI.TRE.AKT.TAN.TBD">
      <xmlPr mapId="1" xpath="/Report/Observations/ABI.TRE.AKT.TAN.TBD" xmlDataType="double"/>
    </xmlCellPr>
  </singleXmlCell>
  <singleXmlCell id="24" r="K91" connectionId="0">
    <xmlCellPr id="24" uniqueName="_Report_Observations_ABI.TRE.AKT.TAN">
      <xmlPr mapId="1" xpath="/Report/Observations/ABI.TRE.AKT.TAN" xmlDataType="double"/>
    </xmlCellPr>
  </singleXmlCell>
  <singleXmlCell id="26" r="K29" connectionId="0">
    <xmlCellPr id="26" uniqueName="_Report_Observations_BIL.AKT.HYP.UBR">
      <xmlPr mapId="1" xpath="/Report/Observations/BIL.AKT.HYP.UBR" xmlDataType="double"/>
    </xmlCellPr>
  </singleXmlCell>
  <singleXmlCell id="27" r="K28" connectionId="0">
    <xmlCellPr id="27" uniqueName="_Report_Observations_BIL.AKT.HYP.WOH.IPR">
      <xmlPr mapId="1" xpath="/Report/Observations/BIL.AKT.HYP.WOH.IPR" xmlDataType="double"/>
    </xmlCellPr>
  </singleXmlCell>
  <singleXmlCell id="28" r="K25" connectionId="0">
    <xmlCellPr id="28" uniqueName="_Report_Observations_BIL.AKT.FKU">
      <xmlPr mapId="1" xpath="/Report/Observations/BIL.AKT.FKU" xmlDataType="double"/>
    </xmlCellPr>
  </singleXmlCell>
  <singleXmlCell id="29" r="K24" connectionId="0">
    <xmlCellPr id="29" uniqueName="_Report_Observations_BIL.AKT.WFG">
      <xmlPr mapId="1" xpath="/Report/Observations/BIL.AKT.WFG" xmlDataType="double"/>
    </xmlCellPr>
  </singleXmlCell>
  <singleXmlCell id="30" r="K27" connectionId="0">
    <xmlCellPr id="30" uniqueName="_Report_Observations_BIL.AKT.HYP.WOH">
      <xmlPr mapId="1" xpath="/Report/Observations/BIL.AKT.HYP.WOH" xmlDataType="double"/>
    </xmlCellPr>
  </singleXmlCell>
  <singleXmlCell id="31" r="K26" connectionId="0">
    <xmlCellPr id="31" uniqueName="_Report_Observations_BIL.AKT.HYP">
      <xmlPr mapId="1" xpath="/Report/Observations/BIL.AKT.HYP" xmlDataType="double"/>
    </xmlCellPr>
  </singleXmlCell>
  <singleXmlCell id="32" r="K23" connectionId="0">
    <xmlCellPr id="32" uniqueName="_Report_Observations_BIL.AKT.FBA">
      <xmlPr mapId="1" xpath="/Report/Observations/BIL.AKT.FBA" xmlDataType="double"/>
    </xmlCellPr>
  </singleXmlCell>
  <singleXmlCell id="33" r="K22" connectionId="0">
    <xmlCellPr id="33" uniqueName="_Report_Observations_BIL.AKT.FMI">
      <xmlPr mapId="1" xpath="/Report/Observations/BIL.AKT.FMI" xmlDataType="double"/>
    </xmlCellPr>
  </singleXmlCell>
  <singleXmlCell id="34" r="K39" connectionId="0">
    <xmlCellPr id="34" uniqueName="_Report_Observations_BIL.AKT.SAN">
      <xmlPr mapId="1" xpath="/Report/Observations/BIL.AKT.SAN" xmlDataType="double"/>
    </xmlCellPr>
  </singleXmlCell>
  <singleXmlCell id="35" r="K36" connectionId="0">
    <xmlCellPr id="35" uniqueName="_Report_Observations_BIL.AKT.FAN.HQL">
      <xmlPr mapId="1" xpath="/Report/Observations/BIL.AKT.FAN.HQL" xmlDataType="double"/>
    </xmlCellPr>
  </singleXmlCell>
  <singleXmlCell id="36" r="K35" connectionId="0">
    <xmlCellPr id="36" uniqueName="_Report_Observations_BIL.AKT.FAN.LIS">
      <xmlPr mapId="1" xpath="/Report/Observations/BIL.AKT.FAN.LIS" xmlDataType="double"/>
    </xmlCellPr>
  </singleXmlCell>
  <singleXmlCell id="37" r="K38" connectionId="0">
    <xmlCellPr id="37" uniqueName="_Report_Observations_BIL.AKT.BET">
      <xmlPr mapId="1" xpath="/Report/Observations/BIL.AKT.BET" xmlDataType="double"/>
    </xmlCellPr>
  </singleXmlCell>
  <singleXmlCell id="38" r="K37" connectionId="0">
    <xmlCellPr id="38" uniqueName="_Report_Observations_BIL.AKT.REA">
      <xmlPr mapId="1" xpath="/Report/Observations/BIL.AKT.REA" xmlDataType="double"/>
    </xmlCellPr>
  </singleXmlCell>
  <singleXmlCell id="39" r="K32" connectionId="0">
    <xmlCellPr id="39" uniqueName="_Report_Observations_BIL.AKT.WBW">
      <xmlPr mapId="1" xpath="/Report/Observations/BIL.AKT.WBW" xmlDataType="double"/>
    </xmlCellPr>
  </singleXmlCell>
  <singleXmlCell id="40" r="K31" connectionId="0">
    <xmlCellPr id="40" uniqueName="_Report_Observations_BIL.AKT.HGE">
      <xmlPr mapId="1" xpath="/Report/Observations/BIL.AKT.HGE" xmlDataType="double"/>
    </xmlCellPr>
  </singleXmlCell>
  <singleXmlCell id="41" r="K34" connectionId="0">
    <xmlCellPr id="41" uniqueName="_Report_Observations_BIL.AKT.FAN">
      <xmlPr mapId="1" xpath="/Report/Observations/BIL.AKT.FAN" xmlDataType="double"/>
    </xmlCellPr>
  </singleXmlCell>
  <singleXmlCell id="42" r="K33" connectionId="0">
    <xmlCellPr id="42" uniqueName="_Report_Observations_BIL.AKT.FFV">
      <xmlPr mapId="1" xpath="/Report/Observations/BIL.AKT.FFV" xmlDataType="double"/>
    </xmlCellPr>
  </singleXmlCell>
  <singleXmlCell id="43" r="K30" connectionId="0">
    <xmlCellPr id="43" uniqueName="_Report_Observations_BIL.AKT.HYP.UBR.IPR">
      <xmlPr mapId="1" xpath="/Report/Observations/BIL.AKT.HYP.UBR.IPR" xmlDataType="double"/>
    </xmlCellPr>
  </singleXmlCell>
  <singleXmlCell id="44" r="K47" connectionId="0">
    <xmlCellPr id="44" uniqueName="_Report_Observations_BIL.AKT.SON">
      <xmlPr mapId="1" xpath="/Report/Observations/BIL.AKT.SON" xmlDataType="double"/>
    </xmlCellPr>
  </singleXmlCell>
  <singleXmlCell id="45" r="K46" connectionId="0">
    <xmlCellPr id="45" uniqueName="_Report_Observations_BIL.AKT.IMW.PLI">
      <xmlPr mapId="1" xpath="/Report/Observations/BIL.AKT.IMW.PLI" xmlDataType="double"/>
    </xmlCellPr>
  </singleXmlCell>
  <singleXmlCell id="46" r="K49" connectionId="0">
    <xmlCellPr id="46" uniqueName="_Report_Observations_BIL.AKT.TOT">
      <xmlPr mapId="1" xpath="/Report/Observations/BIL.AKT.TOT" xmlDataType="double"/>
    </xmlCellPr>
  </singleXmlCell>
  <singleXmlCell id="47" r="K48" connectionId="0">
    <xmlCellPr id="47" uniqueName="_Report_Observations_BIL.AKT.NEG">
      <xmlPr mapId="1" xpath="/Report/Observations/BIL.AKT.NEG" xmlDataType="double"/>
    </xmlCellPr>
  </singleXmlCell>
  <singleXmlCell id="48" r="K43" connectionId="0">
    <xmlCellPr id="48" uniqueName="_Report_Observations_BIL.AKT.SAN.UES.SWA">
      <xmlPr mapId="1" xpath="/Report/Observations/BIL.AKT.SAN.UES.SWA" xmlDataType="double"/>
    </xmlCellPr>
  </singleXmlCell>
  <singleXmlCell id="50" r="K42" connectionId="0">
    <xmlCellPr id="50" uniqueName="_Report_Observations_BIL.AKT.SAN.UES.UEB">
      <xmlPr mapId="1" xpath="/Report/Observations/BIL.AKT.SAN.UES.UEB" xmlDataType="double"/>
    </xmlCellPr>
  </singleXmlCell>
  <singleXmlCell id="52" r="K45" connectionId="0">
    <xmlCellPr id="52" uniqueName="_Report_Observations_BIL.AKT.IMW.GWI">
      <xmlPr mapId="1" xpath="/Report/Observations/BIL.AKT.IMW.GWI" xmlDataType="double"/>
    </xmlCellPr>
  </singleXmlCell>
  <singleXmlCell id="54" r="K44" connectionId="0">
    <xmlCellPr id="54" uniqueName="_Report_Observations_BIL.AKT.IMW">
      <xmlPr mapId="1" xpath="/Report/Observations/BIL.AKT.IMW" xmlDataType="double"/>
    </xmlCellPr>
  </singleXmlCell>
  <singleXmlCell id="56" r="K41" connectionId="0">
    <xmlCellPr id="56" uniqueName="_Report_Observations_BIL.AKT.SAN.OFL">
      <xmlPr mapId="1" xpath="/Report/Observations/BIL.AKT.SAN.OFL" xmlDataType="double"/>
    </xmlCellPr>
  </singleXmlCell>
  <singleXmlCell id="58" r="K40" connectionId="0">
    <xmlCellPr id="58" uniqueName="_Report_Observations_BIL.AKT.SAN.LBU">
      <xmlPr mapId="1" xpath="/Report/Observations/BIL.AKT.SAN.LBU" xmlDataType="double"/>
    </xmlCellPr>
  </singleXmlCell>
  <singleXmlCell id="62" r="K58" connectionId="0">
    <xmlCellPr id="62" uniqueName="_Report_Observations_BIL.PAS.FFV">
      <xmlPr mapId="1" xpath="/Report/Observations/BIL.PAS.FFV" xmlDataType="double"/>
    </xmlCellPr>
  </singleXmlCell>
  <singleXmlCell id="63" r="K57" connectionId="0">
    <xmlCellPr id="63" uniqueName="_Report_Observations_BIL.PAS.WBW">
      <xmlPr mapId="1" xpath="/Report/Observations/BIL.PAS.WBW" xmlDataType="double"/>
    </xmlCellPr>
  </singleXmlCell>
  <singleXmlCell id="64" r="K100" connectionId="0">
    <xmlCellPr id="64" uniqueName="_Report_Observations_BIL.AKT.TOT.FVN.FNP_GRG">
      <xmlPr mapId="1" xpath="/Report/Observations/BIL.AKT.TOT.FVN.FNP/GRG" xmlDataType="double"/>
    </xmlCellPr>
  </singleXmlCell>
  <singleXmlCell id="65" r="K59" connectionId="0">
    <xmlCellPr id="65" uniqueName="_Report_Observations_BIL.PAS.KOB">
      <xmlPr mapId="1" xpath="/Report/Observations/BIL.PAS.KOB" xmlDataType="double"/>
    </xmlCellPr>
  </singleXmlCell>
  <singleXmlCell id="66" r="K54" connectionId="0">
    <xmlCellPr id="66" uniqueName="_Report_Observations_BIL.PAS.WFG">
      <xmlPr mapId="1" xpath="/Report/Observations/BIL.PAS.WFG" xmlDataType="double"/>
    </xmlCellPr>
  </singleXmlCell>
  <singleXmlCell id="67" r="K53" connectionId="0">
    <xmlCellPr id="67" uniqueName="_Report_Observations_BIL.PAS.VBA">
      <xmlPr mapId="1" xpath="/Report/Observations/BIL.PAS.VBA" xmlDataType="double"/>
    </xmlCellPr>
  </singleXmlCell>
  <singleXmlCell id="68" r="K56" connectionId="0">
    <xmlCellPr id="68" uniqueName="_Report_Observations_BIL.PAS.HGE">
      <xmlPr mapId="1" xpath="/Report/Observations/BIL.PAS.HGE" xmlDataType="double"/>
    </xmlCellPr>
  </singleXmlCell>
  <singleXmlCell id="69" r="K55" connectionId="0">
    <xmlCellPr id="69" uniqueName="_Report_Observations_BIL.PAS.VKE">
      <xmlPr mapId="1" xpath="/Report/Observations/BIL.PAS.VKE" xmlDataType="double"/>
    </xmlCellPr>
  </singleXmlCell>
  <singleXmlCell id="70" r="K50" connectionId="0">
    <xmlCellPr id="70" uniqueName="_Report_Observations_BIL.AKT.TOT.NRA">
      <xmlPr mapId="1" xpath="/Report/Observations/BIL.AKT.TOT.NRA" xmlDataType="double"/>
    </xmlCellPr>
  </singleXmlCell>
  <singleXmlCell id="71" r="K105" connectionId="0">
    <xmlCellPr id="71" uniqueName="_Report_Observations_BIL.PAS.TOT.FVN.VNP_GRG">
      <xmlPr mapId="1" xpath="/Report/Observations/BIL.PAS.TOT.FVN.VNP/GRG" xmlDataType="double"/>
    </xmlCellPr>
  </singleXmlCell>
  <singleXmlCell id="72" r="K106" connectionId="0">
    <xmlCellPr id="72" uniqueName="_Report_Observations_BIL.PAS.TOT.FVN.VNP_VGS">
      <xmlPr mapId="1" xpath="/Report/Observations/BIL.PAS.TOT.FVN.VNP/VGS" xmlDataType="double"/>
    </xmlCellPr>
  </singleXmlCell>
  <singleXmlCell id="73" r="K107" connectionId="0">
    <xmlCellPr id="73" uniqueName="_Report_Observations_BIL.PAS.TOT.FVN.VNP_ORG">
      <xmlPr mapId="1" xpath="/Report/Observations/BIL.PAS.TOT.FVN.VNP/ORG" xmlDataType="double"/>
    </xmlCellPr>
  </singleXmlCell>
  <singleXmlCell id="74" r="K51" connectionId="0">
    <xmlCellPr id="74" uniqueName="_Report_Observations_BIL.AKT.TOT.NRA.WAF">
      <xmlPr mapId="1" xpath="/Report/Observations/BIL.AKT.TOT.NRA.WAF" xmlDataType="double"/>
    </xmlCellPr>
  </singleXmlCell>
  <singleXmlCell id="75" r="K108" connectionId="0">
    <xmlCellPr id="75" uniqueName="_Report_Observations_BIL.PAS.TOT.FVN.VNP_NAP">
      <xmlPr mapId="1" xpath="/Report/Observations/BIL.PAS.TOT.FVN.VNP/NAP" xmlDataType="double"/>
    </xmlCellPr>
  </singleXmlCell>
  <singleXmlCell id="76" r="K101" connectionId="0">
    <xmlCellPr id="76" uniqueName="_Report_Observations_BIL.AKT.TOT.FVN.FNP_VGS">
      <xmlPr mapId="1" xpath="/Report/Observations/BIL.AKT.TOT.FVN.FNP/VGS" xmlDataType="double"/>
    </xmlCellPr>
  </singleXmlCell>
  <singleXmlCell id="77" r="K102" connectionId="0">
    <xmlCellPr id="77" uniqueName="_Report_Observations_BIL.AKT.TOT.FVN.FNP_ORG">
      <xmlPr mapId="1" xpath="/Report/Observations/BIL.AKT.TOT.FVN.FNP/ORG" xmlDataType="double"/>
    </xmlCellPr>
  </singleXmlCell>
  <singleXmlCell id="78" r="K103" connectionId="0">
    <xmlCellPr id="78" uniqueName="_Report_Observations_BIL.AKT.TOT.FVN.FNP_NAP">
      <xmlPr mapId="1" xpath="/Report/Observations/BIL.AKT.TOT.FVN.FNP/NAP" xmlDataType="double"/>
    </xmlCellPr>
  </singleXmlCell>
  <singleXmlCell id="79" r="K104" connectionId="0">
    <xmlCellPr id="79" uniqueName="_Report_Observations_BIL.PAS.TOT.FVN.VNP_QUB">
      <xmlPr mapId="1" xpath="/Report/Observations/BIL.PAS.TOT.FVN.VNP/QUB" xmlDataType="double"/>
    </xmlCellPr>
  </singleXmlCell>
  <singleXmlCell id="80" r="K69" connectionId="0">
    <xmlCellPr id="80" uniqueName="_Report_Observations_BIL.PAS.KRE.RSK">
      <xmlPr mapId="1" xpath="/Report/Observations/BIL.PAS.KRE.RSK" xmlDataType="double"/>
    </xmlCellPr>
  </singleXmlCell>
  <singleXmlCell id="81" r="K68" connectionId="0">
    <xmlCellPr id="81" uniqueName="_Report_Observations_BIL.PAS.KRE">
      <xmlPr mapId="1" xpath="/Report/Observations/BIL.PAS.KRE" xmlDataType="double"/>
    </xmlCellPr>
  </singleXmlCell>
  <singleXmlCell id="82" r="K110" connectionId="0">
    <xmlCellPr id="82" uniqueName="_Report_Observations_KRD.KRV.UEK.FKU_T.T.BRW">
      <xmlPr mapId="1" xpath="/Report/Observations/KRD.KRV.UEK.FKU/T.T.BRW" xmlDataType="double"/>
    </xmlCellPr>
  </singleXmlCell>
  <singleXmlCell id="83" r="K111" connectionId="0">
    <xmlCellPr id="83" uniqueName="_Report_Observations_KRD.KRV.UEK.FKU_UNG.T.BRW">
      <xmlPr mapId="1" xpath="/Report/Observations/KRD.KRV.UEK.FKU/UNG.T.BRW" xmlDataType="double"/>
    </xmlCellPr>
  </singleXmlCell>
  <singleXmlCell id="84" r="K65" connectionId="0">
    <xmlCellPr id="84" uniqueName="_Report_Observations_BIL.PAS.RUE">
      <xmlPr mapId="1" xpath="/Report/Observations/BIL.PAS.RUE" xmlDataType="double"/>
    </xmlCellPr>
  </singleXmlCell>
  <singleXmlCell id="86" r="K64" connectionId="0">
    <xmlCellPr id="86" uniqueName="_Report_Observations_BIL.PAS.SON">
      <xmlPr mapId="1" xpath="/Report/Observations/BIL.PAS.SON" xmlDataType="double"/>
    </xmlCellPr>
  </singleXmlCell>
  <singleXmlCell id="88" r="K67" connectionId="0">
    <xmlCellPr id="88" uniqueName="_Report_Observations_BIL.PAS.GKA">
      <xmlPr mapId="1" xpath="/Report/Observations/BIL.PAS.GKA" xmlDataType="double"/>
    </xmlCellPr>
  </singleXmlCell>
  <singleXmlCell id="89" r="K66" connectionId="0">
    <xmlCellPr id="89" uniqueName="_Report_Observations_BIL.PAS.RAB">
      <xmlPr mapId="1" xpath="/Report/Observations/BIL.PAS.RAB" xmlDataType="double"/>
    </xmlCellPr>
  </singleXmlCell>
  <singleXmlCell id="90" r="K61" connectionId="0">
    <xmlCellPr id="90" uniqueName="_Report_Observations_BIL.PAS.APF.RW1">
      <xmlPr mapId="1" xpath="/Report/Observations/BIL.PAS.APF.RW1" xmlDataType="double"/>
    </xmlCellPr>
  </singleXmlCell>
  <singleXmlCell id="92" r="K116" connectionId="0">
    <xmlCellPr id="92" uniqueName="_Report_Observations_KRD.KRV.UEK.FKU_LBK.U.BRW">
      <xmlPr mapId="1" xpath="/Report/Observations/KRD.KRV.UEK.FKU/LBK.U.BRW" xmlDataType="double"/>
    </xmlCellPr>
  </singleXmlCell>
  <singleXmlCell id="93" r="K60" connectionId="0">
    <xmlCellPr id="93" uniqueName="_Report_Observations_BIL.PAS.APF">
      <xmlPr mapId="1" xpath="/Report/Observations/BIL.PAS.APF" xmlDataType="double"/>
    </xmlCellPr>
  </singleXmlCell>
  <singleXmlCell id="95" r="K117" connectionId="0">
    <xmlCellPr id="95" uniqueName="_Report_Observations_KRD.KRV.UEK.FKU_GED_U.U.BRW">
      <xmlPr mapId="1" xpath="/Report/Observations/KRD.KRV.UEK.FKU/GED_U.U.BRW" xmlDataType="double"/>
    </xmlCellPr>
  </singleXmlCell>
  <singleXmlCell id="96" r="K63" connectionId="0">
    <xmlCellPr id="96" uniqueName="_Report_Observations_BIL.PAS.REA">
      <xmlPr mapId="1" xpath="/Report/Observations/BIL.PAS.REA" xmlDataType="double"/>
    </xmlCellPr>
  </singleXmlCell>
  <singleXmlCell id="98" r="K118" connectionId="0">
    <xmlCellPr id="98" uniqueName="_Report_Observations_KRD.KRV.HYK.HYP_T.BRW">
      <xmlPr mapId="1" xpath="/Report/Observations/KRD.KRV.HYK.HYP/T.BRW" xmlDataType="double"/>
    </xmlCellPr>
  </singleXmlCell>
  <singleXmlCell id="99" r="K62" connectionId="0">
    <xmlCellPr id="99" uniqueName="_Report_Observations_BIL.PAS.APF.RM1">
      <xmlPr mapId="1" xpath="/Report/Observations/BIL.PAS.APF.RM1" xmlDataType="double"/>
    </xmlCellPr>
  </singleXmlCell>
  <singleXmlCell id="101" r="K119" connectionId="0">
    <xmlCellPr id="101" uniqueName="_Report_Observations_KRD.KRV.HYK.HYP_WLG.BRW">
      <xmlPr mapId="1" xpath="/Report/Observations/KRD.KRV.HYK.HYP/WLG.BRW" xmlDataType="double"/>
    </xmlCellPr>
  </singleXmlCell>
  <singleXmlCell id="103" r="K112" connectionId="0">
    <xmlCellPr id="103" uniqueName="_Report_Observations_KRD.KRV.UEK.FKU_UNG.ORK.BRW">
      <xmlPr mapId="1" xpath="/Report/Observations/KRD.KRV.UEK.FKU/UNG.ORK.BRW" xmlDataType="double"/>
    </xmlCellPr>
  </singleXmlCell>
  <singleXmlCell id="105" r="K113" connectionId="0">
    <xmlCellPr id="105" uniqueName="_Report_Observations_KRD.KRV.UEK.FKU_GED.T.BRW">
      <xmlPr mapId="1" xpath="/Report/Observations/KRD.KRV.UEK.FKU/GED.T.BRW" xmlDataType="double"/>
    </xmlCellPr>
  </singleXmlCell>
  <singleXmlCell id="106" r="K114" connectionId="0">
    <xmlCellPr id="106" uniqueName="_Report_Observations_KRD.KRV.UEK.FKU_GED.ORK.BRW">
      <xmlPr mapId="1" xpath="/Report/Observations/KRD.KRV.UEK.FKU/GED.ORK.BRW" xmlDataType="double"/>
    </xmlCellPr>
  </singleXmlCell>
  <singleXmlCell id="108" r="K115" connectionId="0">
    <xmlCellPr id="108" uniqueName="_Report_Observations_KRD.KRV.UEK.FKU_HYD.U.BRW">
      <xmlPr mapId="1" xpath="/Report/Observations/KRD.KRV.UEK.FKU/HYD.U.BRW" xmlDataType="double"/>
    </xmlCellPr>
  </singleXmlCell>
  <singleXmlCell id="109" r="K120" connectionId="0">
    <xmlCellPr id="109" uniqueName="_Report_Observations_KRD.KRV.HYK.HYP_BGL.BRW">
      <xmlPr mapId="1" xpath="/Report/Observations/KRD.KRV.HYK.HYP/BGL.BRW" xmlDataType="double"/>
    </xmlCellPr>
  </singleXmlCell>
  <singleXmlCell id="110" r="K121" connectionId="0">
    <xmlCellPr id="110" uniqueName="_Report_Observations_KRD.KRV.HYK.HYP_GIL.BRW">
      <xmlPr mapId="1" xpath="/Report/Observations/KRD.KRV.HYK.HYP/GIL.BRW" xmlDataType="double"/>
    </xmlCellPr>
  </singleXmlCell>
  <singleXmlCell id="111" r="K122" connectionId="0">
    <xmlCellPr id="111" uniqueName="_Report_Observations_KRD.KRV.HYK.HYP_U.BRW">
      <xmlPr mapId="1" xpath="/Report/Observations/KRD.KRV.HYK.HYP/U.BRW" xmlDataType="double"/>
    </xmlCellPr>
  </singleXmlCell>
  <singleXmlCell id="112" r="K76" connectionId="0">
    <xmlCellPr id="112" uniqueName="_Report_Observations_BIL.PAS.TOT">
      <xmlPr mapId="1" xpath="/Report/Observations/BIL.PAS.TOT" xmlDataType="double"/>
    </xmlCellPr>
  </singleXmlCell>
  <singleXmlCell id="114" r="K75" connectionId="0">
    <xmlCellPr id="114" uniqueName="_Report_Observations_BIL.PAS.GEV.MAK">
      <xmlPr mapId="1" xpath="/Report/Observations/BIL.PAS.GEV.MAK" xmlDataType="double"/>
    </xmlCellPr>
  </singleXmlCell>
  <singleXmlCell id="116" r="K78" connectionId="0">
    <xmlCellPr id="116" uniqueName="_Report_Observations_BIL.PAS.TOT.NRA.WAF">
      <xmlPr mapId="1" xpath="/Report/Observations/BIL.PAS.TOT.NRA.WAF" xmlDataType="double"/>
    </xmlCellPr>
  </singleXmlCell>
  <singleXmlCell id="117" r="K77" connectionId="0">
    <xmlCellPr id="117" uniqueName="_Report_Observations_BIL.PAS.TOT.NRA">
      <xmlPr mapId="1" xpath="/Report/Observations/BIL.PAS.TOT.NRA" xmlDataType="double"/>
    </xmlCellPr>
  </singleXmlCell>
  <singleXmlCell id="119" r="K72" connectionId="0">
    <xmlCellPr id="119" uniqueName="_Report_Observations_BIL.PAS.EKA">
      <xmlPr mapId="1" xpath="/Report/Observations/BIL.PAS.EKA" xmlDataType="double"/>
    </xmlCellPr>
  </singleXmlCell>
  <singleXmlCell id="121" r="K71" connectionId="0">
    <xmlCellPr id="121" uniqueName="_Report_Observations_BIL.PAS.WUR">
      <xmlPr mapId="1" xpath="/Report/Observations/BIL.PAS.WUR" xmlDataType="double"/>
    </xmlCellPr>
  </singleXmlCell>
  <singleXmlCell id="123" r="K74" connectionId="0">
    <xmlCellPr id="123" uniqueName="_Report_Observations_BIL.PAS.GEV">
      <xmlPr mapId="1" xpath="/Report/Observations/BIL.PAS.GEV" xmlDataType="double"/>
    </xmlCellPr>
  </singleXmlCell>
  <singleXmlCell id="124" r="K73" connectionId="0">
    <xmlCellPr id="124" uniqueName="_Report_Observations_BIL.PAS.MAE">
      <xmlPr mapId="1" xpath="/Report/Observations/BIL.PAS.MAE" xmlDataType="double"/>
    </xmlCellPr>
  </singleXmlCell>
  <singleXmlCell id="127" r="K70" connectionId="0">
    <xmlCellPr id="127" uniqueName="_Report_Observations_BIL.PAS.GRE">
      <xmlPr mapId="1" xpath="/Report/Observations/BIL.PAS.GRE" xmlDataType="double"/>
    </xmlCellPr>
  </singleXmlCell>
</singleXmlCells>
</file>

<file path=xl/tables/tableSingleCells3.xml><?xml version="1.0" encoding="utf-8"?>
<singleXmlCells xmlns="http://schemas.openxmlformats.org/spreadsheetml/2006/main">
  <singleXmlCell id="14" r="K23" connectionId="0">
    <xmlCellPr id="14" uniqueName="_Report_Observations_EFR.ERZ.BEZ.ZEG.ZDH">
      <xmlPr mapId="1" xpath="/Report/Observations/EFR.ERZ.BEZ.ZEG.ZDH" xmlDataType="double"/>
    </xmlCellPr>
  </singleXmlCell>
  <singleXmlCell id="16" r="K24" connectionId="0">
    <xmlCellPr id="16" uniqueName="_Report_Observations_EFR.ERZ.BEZ.ZEG.ZDF">
      <xmlPr mapId="1" xpath="/Report/Observations/EFR.ERZ.BEZ.ZEG.ZDF" xmlDataType="double"/>
    </xmlCellPr>
  </singleXmlCell>
  <singleXmlCell id="19" r="K22" connectionId="0">
    <xmlCellPr id="19" uniqueName="_Report_Observations_EFR.ERZ.BEZ.ZEG.ZDK">
      <xmlPr mapId="1" xpath="/Report/Observations/EFR.ERZ.BEZ.ZEG.ZDK" xmlDataType="double"/>
    </xmlCellPr>
  </singleXmlCell>
  <singleXmlCell id="20" r="K27" connectionId="0">
    <xmlCellPr id="20" uniqueName="_Report_Observations_EFR.ERZ.WBZ">
      <xmlPr mapId="1" xpath="/Report/Observations/EFR.ERZ.WBZ" xmlDataType="double"/>
    </xmlCellPr>
  </singleXmlCell>
  <singleXmlCell id="21" r="K28" connectionId="0">
    <xmlCellPr id="21" uniqueName="_Report_Observations_EFR.ERZ">
      <xmlPr mapId="1" xpath="/Report/Observations/EFR.ERZ" xmlDataType="double"/>
    </xmlCellPr>
  </singleXmlCell>
  <singleXmlCell id="23" r="K25" connectionId="0">
    <xmlCellPr id="23" uniqueName="_Report_Observations_EFR.ERZ.BEZ.ZAU">
      <xmlPr mapId="1" xpath="/Report/Observations/EFR.ERZ.BEZ.ZAU" xmlDataType="double"/>
    </xmlCellPr>
  </singleXmlCell>
  <singleXmlCell id="25" r="K26" connectionId="0">
    <xmlCellPr id="25" uniqueName="_Report_Observations_EFR.ERZ.BEZ">
      <xmlPr mapId="1" xpath="/Report/Observations/EFR.ERZ.BEZ" xmlDataType="double"/>
    </xmlCellPr>
  </singleXmlCell>
  <singleXmlCell id="49" r="K52" connectionId="0">
    <xmlCellPr id="49" uniqueName="_Report_Observations_EFR.VRB">
      <xmlPr mapId="1" xpath="/Report/Observations/EFR.VRB" xmlDataType="double"/>
    </xmlCellPr>
  </singleXmlCell>
  <singleXmlCell id="51" r="K53" connectionId="0">
    <xmlCellPr id="51" uniqueName="_Report_Observations_EFR.STE">
      <xmlPr mapId="1" xpath="/Report/Observations/EFR.STE" xmlDataType="double"/>
    </xmlCellPr>
  </singleXmlCell>
  <singleXmlCell id="53" r="K50" connectionId="0">
    <xmlCellPr id="53" uniqueName="_Report_Observations_EFR.AEG">
      <xmlPr mapId="1" xpath="/Report/Observations/EFR.AEG" xmlDataType="double"/>
    </xmlCellPr>
  </singleXmlCell>
  <singleXmlCell id="55" r="K51" connectionId="0">
    <xmlCellPr id="55" uniqueName="_Report_Observations_EFR.AAU">
      <xmlPr mapId="1" xpath="/Report/Observations/EFR.AAU" xmlDataType="double"/>
    </xmlCellPr>
  </singleXmlCell>
  <singleXmlCell id="57" r="K54" connectionId="0">
    <xmlCellPr id="57" uniqueName="_Report_Observations_EFR.EGV">
      <xmlPr mapId="1" xpath="/Report/Observations/EFR.EGV" xmlDataType="double"/>
    </xmlCellPr>
  </singleXmlCell>
  <singleXmlCell id="59" r="K55" connectionId="0">
    <xmlCellPr id="59" uniqueName="_Report_Observations_EFR.EGV.MAG">
      <xmlPr mapId="1" xpath="/Report/Observations/EFR.EGV.MAG" xmlDataType="double"/>
    </xmlCellPr>
  </singleXmlCell>
  <singleXmlCell id="85" r="K30" connectionId="0">
    <xmlCellPr id="85" uniqueName="_Report_Observations_EFR.ERK.KEG.KWA">
      <xmlPr mapId="1" xpath="/Report/Observations/EFR.ERK.KEG.KWA" xmlDataType="double"/>
    </xmlCellPr>
  </singleXmlCell>
  <singleXmlCell id="87" r="K31" connectionId="0">
    <xmlCellPr id="87" uniqueName="_Report_Observations_EFR.ERK.KEG.KKG">
      <xmlPr mapId="1" xpath="/Report/Observations/EFR.ERK.KEG.KKG" xmlDataType="double"/>
    </xmlCellPr>
  </singleXmlCell>
  <singleXmlCell id="91" r="K34" connectionId="0">
    <xmlCellPr id="91" uniqueName="_Report_Observations_EFR.ERK">
      <xmlPr mapId="1" xpath="/Report/Observations/EFR.ERK" xmlDataType="double"/>
    </xmlCellPr>
  </singleXmlCell>
  <singleXmlCell id="94" r="K35" connectionId="0">
    <xmlCellPr id="94" uniqueName="_Report_Observations_EFR.ERH">
      <xmlPr mapId="1" xpath="/Report/Observations/EFR.ERH" xmlDataType="double"/>
    </xmlCellPr>
  </singleXmlCell>
  <singleXmlCell id="97" r="K32" connectionId="0">
    <xmlCellPr id="97" uniqueName="_Report_Observations_EFR.ERK.KEG.KDL">
      <xmlPr mapId="1" xpath="/Report/Observations/EFR.ERK.KEG.KDL" xmlDataType="double"/>
    </xmlCellPr>
  </singleXmlCell>
  <singleXmlCell id="100" r="K33" connectionId="0">
    <xmlCellPr id="100" uniqueName="_Report_Observations_EFR.ERK.KAU">
      <xmlPr mapId="1" xpath="/Report/Observations/EFR.ERK.KAU" xmlDataType="double"/>
    </xmlCellPr>
  </singleXmlCell>
  <singleXmlCell id="102" r="K38" connectionId="0">
    <xmlCellPr id="102" uniqueName="_Report_Observations_EFR.UER.BER">
      <xmlPr mapId="1" xpath="/Report/Observations/EFR.UER.BER" xmlDataType="double"/>
    </xmlCellPr>
  </singleXmlCell>
  <singleXmlCell id="104" r="K39" connectionId="0">
    <xmlCellPr id="104" uniqueName="_Report_Observations_EFR.UER.LER">
      <xmlPr mapId="1" xpath="/Report/Observations/EFR.UER.LER" xmlDataType="double"/>
    </xmlCellPr>
  </singleXmlCell>
  <singleXmlCell id="107" r="K37" connectionId="0">
    <xmlCellPr id="107" uniqueName="_Report_Observations_EFR.UER.ERV">
      <xmlPr mapId="1" xpath="/Report/Observations/EFR.UER.ERV" xmlDataType="double"/>
    </xmlCellPr>
  </singleXmlCell>
  <singleXmlCell id="113" r="K41" connectionId="0">
    <xmlCellPr id="113" uniqueName="_Report_Observations_EFR.UER.AOA">
      <xmlPr mapId="1" xpath="/Report/Observations/EFR.UER.AOA" xmlDataType="double"/>
    </xmlCellPr>
  </singleXmlCell>
  <singleXmlCell id="115" r="K42" connectionId="0">
    <xmlCellPr id="115" uniqueName="_Report_Observations_EFR.UER">
      <xmlPr mapId="1" xpath="/Report/Observations/EFR.UER" xmlDataType="double"/>
    </xmlCellPr>
  </singleXmlCell>
  <singleXmlCell id="118" r="K40" connectionId="0">
    <xmlCellPr id="118" uniqueName="_Report_Observations_EFR.UER.AOE">
      <xmlPr mapId="1" xpath="/Report/Observations/EFR.UER.AOE" xmlDataType="double"/>
    </xmlCellPr>
  </singleXmlCell>
  <singleXmlCell id="120" r="K45" connectionId="0">
    <xmlCellPr id="120" uniqueName="_Report_Observations_EFR.GAU.SAF">
      <xmlPr mapId="1" xpath="/Report/Observations/EFR.GAU.SAF" xmlDataType="double"/>
    </xmlCellPr>
  </singleXmlCell>
  <singleXmlCell id="122" r="K46" connectionId="0">
    <xmlCellPr id="122" uniqueName="_Report_Observations_EFR.GAU">
      <xmlPr mapId="1" xpath="/Report/Observations/EFR.GAU" xmlDataType="double"/>
    </xmlCellPr>
  </singleXmlCell>
  <singleXmlCell id="125" r="K44" connectionId="0">
    <xmlCellPr id="125" uniqueName="_Report_Observations_EFR.GAU.PAF">
      <xmlPr mapId="1" xpath="/Report/Observations/EFR.GAU.PAF" xmlDataType="double"/>
    </xmlCellPr>
  </singleXmlCell>
  <singleXmlCell id="126" r="K49" connectionId="0">
    <xmlCellPr id="126" uniqueName="_Report_Observations_EFR.GER">
      <xmlPr mapId="1" xpath="/Report/Observations/EFR.GER" xmlDataType="double"/>
    </xmlCellPr>
  </singleXmlCell>
  <singleXmlCell id="128" r="K47" connectionId="0">
    <xmlCellPr id="128" uniqueName="_Report_Observations_EFR.WBB">
      <xmlPr mapId="1" xpath="/Report/Observations/EFR.WBB" xmlDataType="double"/>
    </xmlCellPr>
  </singleXmlCell>
  <singleXmlCell id="129" r="K48" connectionId="0">
    <xmlCellPr id="129" uniqueName="_Report_Observations_EFR.VRW">
      <xmlPr mapId="1" xpath="/Report/Observations/EFR.VRW" xmlDataType="doubl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info@finma.ch" TargetMode="External" Type="http://schemas.openxmlformats.org/officeDocument/2006/relationships/hyperlink"/><Relationship Id="rId4" Target="mailto:aufsichtsreporting@finma.ch" TargetMode="External" Type="http://schemas.openxmlformats.org/officeDocument/2006/relationships/hyperlink"/><Relationship Id="rId5" Target="../printerSettings/printerSettings2.bin" Type="http://schemas.openxmlformats.org/officeDocument/2006/relationships/printerSettings"/><Relationship Id="rId6" Target="../drawings/vmlDrawing1.vml" Type="http://schemas.openxmlformats.org/officeDocument/2006/relationships/vmlDrawing"/><Relationship Id="rId7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7.xml" Type="http://schemas.openxmlformats.org/officeDocument/2006/relationships/comments"/><Relationship Id="rId6" Target="../drawings/vmlDrawing4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SingleCells3.xml" Type="http://schemas.openxmlformats.org/officeDocument/2006/relationships/tableSingleCells"/><Relationship Id="rId4" Target="../drawings/drawing2.xml" Type="http://schemas.openxmlformats.org/officeDocument/2006/relationships/drawing"/><Relationship Id="rId5" Target="../comments8.xml" Type="http://schemas.openxmlformats.org/officeDocument/2006/relationships/comments"/><Relationship Id="rId6" Target="../drawings/vmlDrawing5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1"/>
  <dimension ref="A1:Q47"/>
  <sheetViews>
    <sheetView showGridLines="0" showRowColHeaders="0" tabSelected="1" workbookViewId="0" zoomScale="80" zoomScaleNormal="80" showZeros="true">
      <selection activeCell="H1" sqref="H1"/>
    </sheetView>
  </sheetViews>
  <sheetFormatPr defaultColWidth="11.42578125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285156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customHeight="1" ht="20.100000000000001" r="1" spans="1:10" x14ac:dyDescent="0.2">
      <c r="B1" s="48" t="s">
        <v>309</v>
      </c>
      <c r="C1" s="70" t="s">
        <v>1</v>
      </c>
      <c r="G1" s="63" t="s">
        <v>379</v>
      </c>
      <c r="H1" s="160" t="s">
        <v>4</v>
      </c>
      <c r="J1" s="3" t="s">
        <v>5</v>
      </c>
    </row>
    <row customHeight="1" ht="30" r="2" spans="1:10" x14ac:dyDescent="0.2">
      <c r="B2" s="140" t="s">
        <v>310</v>
      </c>
      <c r="C2" s="70" t="s">
        <v>2</v>
      </c>
      <c r="G2" s="63" t="s">
        <v>3</v>
      </c>
      <c r="H2" s="72" t="s">
        <v>14</v>
      </c>
    </row>
    <row customHeight="1" ht="20.100000000000001" r="3" spans="1:10" x14ac:dyDescent="0.2">
      <c r="B3" s="71" t="s">
        <v>382</v>
      </c>
      <c r="C3" s="70" t="s">
        <v>16</v>
      </c>
    </row>
    <row customHeight="1" ht="20.100000000000001" r="4" spans="1:10" x14ac:dyDescent="0.2">
      <c r="B4" s="71" t="s">
        <v>383</v>
      </c>
      <c r="C4" s="70" t="s">
        <v>44</v>
      </c>
      <c r="D4" s="33"/>
      <c r="E4" s="33"/>
    </row>
    <row customFormat="1" customHeight="1" ht="20.100000000000001" r="5" s="25" spans="1:10" x14ac:dyDescent="0.2">
      <c r="B5" s="50" t="s">
        <v>171</v>
      </c>
      <c r="C5" s="70" t="s">
        <v>43</v>
      </c>
      <c r="D5" s="33"/>
      <c r="E5" s="33"/>
    </row>
    <row customHeight="1" ht="20.100000000000001" r="6" spans="1:10" x14ac:dyDescent="0.2">
      <c r="B6" s="71" t="s">
        <v>383</v>
      </c>
      <c r="C6" s="70" t="s">
        <v>380</v>
      </c>
      <c r="D6" s="33"/>
      <c r="E6" s="33"/>
      <c r="G6" s="25"/>
      <c r="H6" s="25"/>
    </row>
    <row customFormat="1" customHeight="1" ht="39.75" r="7" s="25" spans="1:10" x14ac:dyDescent="0.25">
      <c r="B7" s="173" t="s">
        <v>304</v>
      </c>
      <c r="C7" s="173"/>
      <c r="D7" s="173"/>
      <c r="E7" s="173"/>
      <c r="F7" s="173"/>
      <c r="G7" s="173"/>
      <c r="H7" s="173"/>
    </row>
    <row customFormat="1" customHeight="1" ht="21" r="8" s="25" spans="1:10" x14ac:dyDescent="0.2">
      <c r="B8" s="174" t="s">
        <v>376</v>
      </c>
      <c r="C8" s="174"/>
      <c r="D8" s="174"/>
      <c r="E8" s="174"/>
      <c r="F8" s="174"/>
      <c r="G8" s="174"/>
      <c r="H8" s="174"/>
    </row>
    <row customFormat="1" customHeight="1" hidden="1" ht="21" r="9" s="25" spans="1:10" x14ac:dyDescent="0.2">
      <c r="B9" s="69"/>
      <c r="C9" s="69"/>
      <c r="D9" s="69"/>
      <c r="E9" s="69"/>
      <c r="F9" s="69"/>
      <c r="G9" s="69"/>
      <c r="H9" s="68"/>
    </row>
    <row customHeight="1" ht="27" r="10" spans="1:10" x14ac:dyDescent="0.2">
      <c r="B10" s="29"/>
    </row>
    <row customHeight="1" ht="18" r="11" spans="1:10" x14ac:dyDescent="0.2">
      <c r="A11" s="4"/>
      <c r="B11" s="5"/>
      <c r="C11" s="5"/>
      <c r="D11" s="177"/>
      <c r="E11" s="177"/>
      <c r="F11" s="177"/>
      <c r="G11" s="177"/>
      <c r="H11" s="5"/>
    </row>
    <row customHeight="1" ht="36" r="12" spans="1:10" x14ac:dyDescent="0.2">
      <c r="A12" s="4"/>
      <c r="B12" s="6" t="s">
        <v>45</v>
      </c>
      <c r="C12" s="5"/>
      <c r="D12" s="182"/>
      <c r="E12" s="182"/>
      <c r="F12" s="182"/>
      <c r="G12" s="182"/>
      <c r="H12" s="182"/>
    </row>
    <row customFormat="1" ht="12.75" r="13" s="66" spans="1:10" x14ac:dyDescent="0.2">
      <c r="D13" s="176"/>
      <c r="E13" s="176"/>
      <c r="F13" s="176"/>
      <c r="G13" s="176"/>
    </row>
    <row customFormat="1" hidden="1" ht="12.75" r="14" s="66" spans="1:10" x14ac:dyDescent="0.2">
      <c r="D14" s="176"/>
      <c r="E14" s="176"/>
      <c r="F14" s="176"/>
      <c r="G14" s="176"/>
    </row>
    <row customFormat="1" hidden="1" ht="12.75" r="15" s="66" spans="1:10" x14ac:dyDescent="0.2">
      <c r="D15" s="176"/>
      <c r="E15" s="176"/>
      <c r="F15" s="176"/>
      <c r="G15" s="176"/>
    </row>
    <row customFormat="1" hidden="1" ht="12.75" r="16" s="66" spans="1:10" x14ac:dyDescent="0.2">
      <c r="D16" s="176"/>
      <c r="E16" s="176"/>
      <c r="F16" s="176"/>
      <c r="G16" s="176"/>
    </row>
    <row customFormat="1" hidden="1" ht="12.75" r="17" s="66" spans="1:16" x14ac:dyDescent="0.2">
      <c r="D17" s="176"/>
      <c r="E17" s="176"/>
      <c r="F17" s="176"/>
      <c r="G17" s="176"/>
    </row>
    <row customHeight="1" hidden="1" ht="20.100000000000001" r="18" spans="1:16" x14ac:dyDescent="0.2">
      <c r="A18" s="4"/>
      <c r="B18" s="6"/>
      <c r="C18" s="5"/>
      <c r="D18" s="7"/>
      <c r="E18" s="7"/>
      <c r="F18" s="7"/>
      <c r="G18" s="7"/>
      <c r="H18" s="5"/>
    </row>
    <row customHeight="1" ht="15" r="19" spans="1:16" x14ac:dyDescent="0.2">
      <c r="B19" s="6"/>
      <c r="C19" s="5"/>
      <c r="D19" s="7"/>
      <c r="E19" s="7"/>
      <c r="F19" s="7"/>
      <c r="G19" s="7"/>
      <c r="H19" s="5"/>
    </row>
    <row customHeight="1" ht="15" r="20" spans="1:16" x14ac:dyDescent="0.2">
      <c r="B20" s="6" t="s">
        <v>354</v>
      </c>
      <c r="C20" s="5"/>
      <c r="D20" s="7" t="s">
        <v>352</v>
      </c>
      <c r="E20" s="7" t="s">
        <v>353</v>
      </c>
      <c r="F20" s="7"/>
      <c r="G20" s="7"/>
      <c r="H20" s="5"/>
    </row>
    <row customHeight="1" ht="15" r="21" spans="1:16" x14ac:dyDescent="0.2">
      <c r="B21" s="6"/>
      <c r="C21" s="6" t="s">
        <v>351</v>
      </c>
      <c r="D21" s="7">
        <f>Validation!B5</f>
      </c>
      <c r="E21" s="7">
        <f>Validation!B6</f>
      </c>
      <c r="F21" s="7"/>
      <c r="G21" s="7"/>
      <c r="H21" s="5"/>
    </row>
    <row r="22">
      <c r="C22" t="s">
        <v>311</v>
      </c>
      <c r="D22">
        <f>Validation!B9</f>
      </c>
      <c r="E22">
        <f>Validation!B10</f>
      </c>
    </row>
    <row r="23">
      <c r="C23" t="s">
        <v>312</v>
      </c>
      <c r="D23">
        <f>Validation!B13</f>
      </c>
      <c r="E23">
        <f>Validation!B14</f>
      </c>
    </row>
    <row customFormat="1" customHeight="1" ht="15" r="24" s="25" spans="1:16" x14ac:dyDescent="0.2">
      <c r="B24" s="6"/>
      <c r="C24" s="5"/>
      <c r="D24" s="7"/>
      <c r="E24" s="7"/>
      <c r="F24" s="7"/>
      <c r="G24" s="7"/>
      <c r="H24" s="5"/>
    </row>
    <row customHeight="1" ht="15" r="25" spans="1:16" x14ac:dyDescent="0.2">
      <c r="B25" s="6"/>
      <c r="C25" s="5"/>
      <c r="D25" s="7"/>
      <c r="E25" s="7"/>
      <c r="F25" s="7"/>
      <c r="G25" s="7"/>
      <c r="H25" s="5"/>
    </row>
    <row customHeight="1" ht="15" r="26" spans="1:16" x14ac:dyDescent="0.2">
      <c r="B26" s="6"/>
      <c r="C26" s="5"/>
      <c r="D26" s="7"/>
      <c r="E26" s="7"/>
      <c r="F26" s="7"/>
      <c r="G26" s="7"/>
      <c r="H26" s="5"/>
      <c r="P26" s="2"/>
    </row>
    <row customFormat="1" customHeight="1" ht="53.25" r="27" s="25" spans="1:16" x14ac:dyDescent="0.2">
      <c r="B27" s="179" t="s">
        <v>308</v>
      </c>
      <c r="C27" s="180"/>
      <c r="D27" s="180"/>
      <c r="E27" s="180"/>
      <c r="F27" s="180"/>
      <c r="G27" s="180"/>
      <c r="H27" s="181"/>
    </row>
    <row customFormat="1" r="28" s="25" spans="1:16" x14ac:dyDescent="0.2">
      <c r="B28" s="16"/>
      <c r="C28" s="16"/>
      <c r="D28" s="16"/>
      <c r="E28" s="16"/>
      <c r="F28" s="16"/>
      <c r="G28" s="16"/>
      <c r="H28" s="16"/>
    </row>
    <row customFormat="1" customHeight="1" hidden="1" ht="21" r="29" s="25" spans="1:16" x14ac:dyDescent="0.2">
      <c r="B29" s="178" t="s">
        <v>48</v>
      </c>
      <c r="C29" s="178"/>
      <c r="D29" s="178"/>
      <c r="E29" s="178"/>
      <c r="F29" s="178"/>
      <c r="G29" s="178"/>
      <c r="H29" s="178"/>
    </row>
    <row customFormat="1" hidden="1" r="30" s="25" spans="1:16" x14ac:dyDescent="0.2">
      <c r="B30" s="19" t="s">
        <v>13</v>
      </c>
      <c r="C30" s="32"/>
      <c r="D30" s="32"/>
      <c r="E30" s="32"/>
      <c r="F30" s="32"/>
      <c r="G30" s="32"/>
      <c r="H30" s="32"/>
    </row>
    <row customFormat="1" customHeight="1" hidden="1" ht="21" r="31" s="25" spans="1:16" x14ac:dyDescent="0.2">
      <c r="B31" s="175" t="s">
        <v>11</v>
      </c>
      <c r="C31" s="175"/>
      <c r="D31" s="175"/>
      <c r="E31" s="175"/>
      <c r="F31" s="175"/>
      <c r="G31" s="175"/>
      <c r="H31" s="175"/>
    </row>
    <row hidden="1" r="32" spans="1:16" x14ac:dyDescent="0.2">
      <c r="B32" s="175" t="str">
        <f><![CDATA["unter Angabe Ihres Codes ("&H1&"), der Erhebung ("&B1&") und des Stichdatums ("&IF(ISTEXT(H2),H2,DAY(H2)&"."&MONTH(H2)&"."&YEAR(H2))&")."]]></f>
        <v>unter Angabe Ihres Codes (XXXXXX), der Erhebung (AURH_K) und des Stichdatums (TT.MM.JJJJ).</v>
      </c>
      <c r="C32" s="175"/>
      <c r="D32" s="175"/>
      <c r="E32" s="175"/>
      <c r="F32" s="175"/>
      <c r="G32" s="175"/>
      <c r="H32" s="175"/>
    </row>
    <row customHeight="1" ht="15" r="33" spans="2:11" x14ac:dyDescent="0.2">
      <c r="B33" s="8"/>
      <c r="C33" s="9"/>
      <c r="D33" s="9"/>
      <c r="E33" s="9"/>
      <c r="F33" s="9"/>
      <c r="G33" s="9"/>
      <c r="H33" s="9"/>
    </row>
    <row customHeight="1" ht="21" r="34" spans="2:11" x14ac:dyDescent="0.2">
      <c r="B34" s="13" t="s">
        <v>0</v>
      </c>
      <c r="C34" s="15"/>
      <c r="D34" s="15"/>
      <c r="E34" s="15"/>
      <c r="F34" s="10" t="s">
        <v>10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7</v>
      </c>
      <c r="C35" s="15"/>
      <c r="D35" s="15"/>
      <c r="E35" s="15"/>
      <c r="F35" s="11" t="s">
        <v>9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8</v>
      </c>
      <c r="C36" s="15"/>
      <c r="D36" s="15"/>
      <c r="E36" s="15"/>
      <c r="F36" s="162" t="s">
        <v>384</v>
      </c>
      <c r="G36" s="163"/>
      <c r="H36" s="164" t="s">
        <v>385</v>
      </c>
      <c r="K36" s="1"/>
    </row>
    <row r="37" spans="2:11" x14ac:dyDescent="0.2">
      <c r="B37" s="13" t="s">
        <v>12</v>
      </c>
      <c r="C37" s="15"/>
      <c r="D37" s="15"/>
      <c r="E37" s="15"/>
      <c r="F37" s="11" t="s">
        <v>6</v>
      </c>
      <c r="G37" s="15"/>
      <c r="H37" s="11" t="str">
        <f><![CDATA[H1&" "&""&B1&" "&IF(ISTEXT(H2),H2,DAY(H2)&"."&MONTH(H2)&"."&YEAR(H2))]]></f>
        <v>XXXXXX AURH_K TT.MM.JJJJ</v>
      </c>
      <c r="K37" s="1"/>
    </row>
    <row r="38" spans="2:11" x14ac:dyDescent="0.2">
      <c r="B38" s="13" t="s">
        <v>377</v>
      </c>
      <c r="C38" s="15"/>
      <c r="D38" s="15"/>
      <c r="E38" s="15"/>
    </row>
    <row customFormat="1" r="39" s="25" spans="2:11" x14ac:dyDescent="0.2">
      <c r="B39" s="13"/>
      <c r="C39" s="15"/>
      <c r="D39" s="15"/>
      <c r="E39" s="15"/>
    </row>
    <row customFormat="1" r="40" s="25" spans="2:11" x14ac:dyDescent="0.2">
      <c r="B40" s="13" t="s">
        <v>185</v>
      </c>
      <c r="C40" s="15"/>
      <c r="D40" s="15"/>
      <c r="E40" s="15"/>
      <c r="H40" s="17" t="s">
        <v>189</v>
      </c>
    </row>
    <row customFormat="1" r="41" s="25" spans="2:11" x14ac:dyDescent="0.2">
      <c r="B41" s="13" t="s">
        <v>186</v>
      </c>
      <c r="C41" s="15"/>
      <c r="D41" s="15"/>
      <c r="E41" s="15"/>
      <c r="H41" s="17" t="s">
        <v>190</v>
      </c>
    </row>
    <row customFormat="1" r="42" s="25" spans="2:11" x14ac:dyDescent="0.2">
      <c r="B42" s="13" t="s">
        <v>187</v>
      </c>
      <c r="C42" s="15"/>
      <c r="D42" s="15"/>
      <c r="E42" s="15"/>
    </row>
    <row customFormat="1" r="43" s="25" spans="2:11" x14ac:dyDescent="0.2">
      <c r="B43" s="13" t="s">
        <v>188</v>
      </c>
      <c r="C43" s="15"/>
      <c r="D43" s="15"/>
      <c r="E43" s="15"/>
    </row>
    <row customHeight="1" ht="12.95" r="44" spans="2:11" x14ac:dyDescent="0.2">
      <c r="C44" s="18"/>
      <c r="D44" s="18"/>
      <c r="E44" s="18"/>
      <c r="F44" s="18"/>
      <c r="G44" s="18"/>
      <c r="H44" s="18"/>
    </row>
    <row r="47" spans="2:11" x14ac:dyDescent="0.2">
      <c r="B47" s="172"/>
      <c r="C47" s="172"/>
      <c r="D47" s="172"/>
      <c r="E47" s="172"/>
      <c r="F47" s="172"/>
      <c r="G47" s="172"/>
      <c r="H47" s="172"/>
    </row>
  </sheetData>
  <sheetProtection objects="true" scenarios="true" sheet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hiddenRows="1" printArea="1" scale="80" showGridLines="0" showPageBreaks="1">
      <selection activeCell="H3" sqref="H3"/>
      <pageMargins bottom="0.59055118110236227" footer="0.31496062992125984" header="0.35433070866141736" left="0.62992125984251968" right="0.6692913385826772" top="1.1417322834645669"/>
      <printOptions horizontalCentered="1" verticalCentered="1"/>
      <pageSetup orientation="portrait" paperSize="9" r:id="rId1" scale="90"/>
      <headerFooter>
        <oddHeader>&amp;R&amp;G</oddHeader>
        <oddFooter>&amp;L&amp;8&amp;D - &amp;T</oddFooter>
      </headerFooter>
    </customSheetView>
  </customSheetViews>
  <mergeCells count="14">
    <mergeCell ref="B47:H47"/>
    <mergeCell ref="B7:H7"/>
    <mergeCell ref="B8:H8"/>
    <mergeCell ref="B31:H31"/>
    <mergeCell ref="B32:H32"/>
    <mergeCell ref="D17:G17"/>
    <mergeCell ref="D11:G11"/>
    <mergeCell ref="D13:G13"/>
    <mergeCell ref="D14:G14"/>
    <mergeCell ref="B29:H29"/>
    <mergeCell ref="B27:H27"/>
    <mergeCell ref="D15:G15"/>
    <mergeCell ref="D16:G16"/>
    <mergeCell ref="D12:H12"/>
  </mergeCells>
  <conditionalFormatting sqref="D12">
    <cfRule dxfId="2" priority="4" type="containsBlanks">
      <formula>LEN(TRIM(D12))=0</formula>
    </cfRule>
  </conditionalFormatting>
  <conditionalFormatting sqref="H2">
    <cfRule dxfId="1" operator="containsText" priority="2" text="TT.MM.JJJJ" type="containsText">
      <formula>NOT(ISERROR(SEARCH("TT.MM.JJJJ",H2)))</formula>
    </cfRule>
  </conditionalFormatting>
  <conditionalFormatting sqref="H1">
    <cfRule dxfId="0" operator="equal" priority="1" type="cellIs">
      <formula>"XXXXXX"</formula>
    </cfRule>
  </conditionalFormatting>
  <conditionalFormatting sqref="D21:D23">
    <cfRule type="expression" dxfId="24" priority="4">
      <formula>AND(D21=0,NOT(ISBLANK(D21)))</formula>
    </cfRule>
    <cfRule type="expression" dxfId="25" priority="5">
      <formula>D21&gt;0</formula>
    </cfRule>
  </conditionalFormatting>
  <conditionalFormatting sqref="D21:E23">
    <cfRule type="expression" dxfId="26" priority="6">
      <formula>AND(D21=0,NOT(ISBLANK(D21)))</formula>
    </cfRule>
    <cfRule type="expression" dxfId="27" priority="7">
      <formula>D21&gt;0</formula>
    </cfRule>
  </conditionalFormatting>
  <dataValidations count="1">
    <dataValidation allowBlank="1" showErrorMessage="1" showInputMessage="1" sqref="H1" type="custom">
      <formula1>AND(VALUE(I_SubjectId) &gt; 100000,VALUE(I_SubjectId) &lt; 1000000)</formula1>
    </dataValidation>
  </dataValidations>
  <hyperlinks>
    <hyperlink r:id="rId2" ref="H40"/>
    <hyperlink r:id="rId3" ref="H41"/>
    <hyperlink r:id="rId4" ref="H36"/>
  </hyperlinks>
  <printOptions horizontalCentered="1" verticalCentered="1"/>
  <pageMargins bottom="0.59055118110236227" footer="0.31496062992125984" header="0.35433070866141736" left="0.62992125984251968" right="0.6692913385826772" top="0.78740157480314965"/>
  <pageSetup orientation="portrait" paperSize="9" r:id="rId5" scale="85"/>
  <headerFooter>
    <oddHeader>&amp;R&amp;G</oddHeader>
    <oddFooter>&amp;L&amp;8&amp;D - &amp;T</oddFooter>
  </headerFooter>
  <legacyDrawingHF r:id="rId6"/>
</worksheet>
</file>

<file path=xl/worksheets/sheet10.xml><?xml version="1.0" encoding="utf-8"?>
<worksheet xmlns="http://schemas.openxmlformats.org/spreadsheetml/2006/main">
  <dimension ref="A1:D128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94">
        <v>595</v>
      </c>
    </row>
    <row r="3">
      <c r="A3" t="s" s="193">
        <v>412</v>
      </c>
      <c r="B3" t="s" s="193">
        <v>596</v>
      </c>
      <c r="C3" t="s" s="193">
        <v>597</v>
      </c>
    </row>
    <row r="4">
      <c r="A4" t="s">
        <v>311</v>
      </c>
      <c r="B4" t="s">
        <v>598</v>
      </c>
      <c r="C4" t="s" s="195">
        <v>599</v>
      </c>
    </row>
    <row r="5">
      <c r="A5" t="s">
        <v>311</v>
      </c>
      <c r="B5" t="s">
        <v>600</v>
      </c>
      <c r="C5" t="s" s="195">
        <v>601</v>
      </c>
    </row>
    <row r="6">
      <c r="A6" t="s">
        <v>311</v>
      </c>
      <c r="B6" t="s">
        <v>602</v>
      </c>
      <c r="C6" t="s" s="195">
        <v>603</v>
      </c>
    </row>
    <row r="7">
      <c r="A7" t="s">
        <v>311</v>
      </c>
      <c r="B7" t="s">
        <v>604</v>
      </c>
      <c r="C7" t="s" s="195">
        <v>605</v>
      </c>
    </row>
    <row r="8">
      <c r="A8" t="s">
        <v>311</v>
      </c>
      <c r="B8" t="s">
        <v>606</v>
      </c>
      <c r="C8" t="s" s="195">
        <v>607</v>
      </c>
    </row>
    <row r="9">
      <c r="A9" t="s">
        <v>311</v>
      </c>
      <c r="B9" t="s">
        <v>608</v>
      </c>
      <c r="C9" t="s" s="195">
        <v>609</v>
      </c>
    </row>
    <row r="10">
      <c r="A10" t="s">
        <v>311</v>
      </c>
      <c r="B10" t="s">
        <v>610</v>
      </c>
      <c r="C10" t="s" s="195">
        <v>611</v>
      </c>
    </row>
    <row r="11">
      <c r="A11" t="s">
        <v>311</v>
      </c>
      <c r="B11" t="s">
        <v>612</v>
      </c>
      <c r="C11" t="s" s="195">
        <v>613</v>
      </c>
    </row>
    <row r="12">
      <c r="A12" t="s">
        <v>311</v>
      </c>
      <c r="B12" t="s">
        <v>614</v>
      </c>
      <c r="C12" t="s" s="195">
        <v>615</v>
      </c>
    </row>
    <row r="13">
      <c r="A13" t="s">
        <v>311</v>
      </c>
      <c r="B13" t="s">
        <v>616</v>
      </c>
      <c r="C13" t="s" s="195">
        <v>617</v>
      </c>
    </row>
    <row r="14">
      <c r="A14" t="s">
        <v>311</v>
      </c>
      <c r="B14" t="s">
        <v>618</v>
      </c>
      <c r="C14" t="s" s="195">
        <v>619</v>
      </c>
    </row>
    <row r="15">
      <c r="A15" t="s">
        <v>311</v>
      </c>
      <c r="B15" t="s">
        <v>620</v>
      </c>
      <c r="C15" t="s" s="195">
        <v>621</v>
      </c>
    </row>
    <row r="16">
      <c r="A16" t="s">
        <v>311</v>
      </c>
      <c r="B16" t="s">
        <v>622</v>
      </c>
      <c r="C16" t="s" s="195">
        <v>623</v>
      </c>
    </row>
    <row r="17">
      <c r="A17" t="s">
        <v>311</v>
      </c>
      <c r="B17" t="s">
        <v>624</v>
      </c>
      <c r="C17" t="s" s="195">
        <v>625</v>
      </c>
    </row>
    <row r="18">
      <c r="A18" t="s">
        <v>311</v>
      </c>
      <c r="B18" t="s">
        <v>626</v>
      </c>
      <c r="C18" t="s" s="195">
        <v>627</v>
      </c>
    </row>
    <row r="19">
      <c r="A19" t="s">
        <v>311</v>
      </c>
      <c r="B19" t="s">
        <v>628</v>
      </c>
      <c r="C19" t="s" s="195">
        <v>629</v>
      </c>
    </row>
    <row r="20">
      <c r="A20" t="s">
        <v>311</v>
      </c>
      <c r="B20" t="s">
        <v>630</v>
      </c>
      <c r="C20" t="s" s="195">
        <v>631</v>
      </c>
    </row>
    <row r="21">
      <c r="A21" t="s">
        <v>311</v>
      </c>
      <c r="B21" t="s">
        <v>632</v>
      </c>
      <c r="C21" t="s" s="195">
        <v>633</v>
      </c>
    </row>
    <row r="22">
      <c r="A22" t="s">
        <v>311</v>
      </c>
      <c r="B22" t="s">
        <v>634</v>
      </c>
      <c r="C22" t="s" s="195">
        <v>635</v>
      </c>
    </row>
    <row r="23">
      <c r="A23" t="s">
        <v>311</v>
      </c>
      <c r="B23" t="s">
        <v>636</v>
      </c>
      <c r="C23" t="s" s="195">
        <v>637</v>
      </c>
    </row>
    <row r="24">
      <c r="A24" t="s">
        <v>311</v>
      </c>
      <c r="B24" t="s">
        <v>638</v>
      </c>
      <c r="C24" t="s" s="195">
        <v>639</v>
      </c>
    </row>
    <row r="25">
      <c r="A25" t="s">
        <v>311</v>
      </c>
      <c r="B25" t="s">
        <v>640</v>
      </c>
      <c r="C25" t="s" s="195">
        <v>641</v>
      </c>
    </row>
    <row r="26">
      <c r="A26" t="s">
        <v>311</v>
      </c>
      <c r="B26" t="s">
        <v>642</v>
      </c>
      <c r="C26" t="s" s="195">
        <v>643</v>
      </c>
    </row>
    <row r="27">
      <c r="A27" t="s">
        <v>311</v>
      </c>
      <c r="B27" t="s">
        <v>644</v>
      </c>
      <c r="C27" t="s" s="195">
        <v>645</v>
      </c>
    </row>
    <row r="28">
      <c r="A28" t="s">
        <v>311</v>
      </c>
      <c r="B28" t="s">
        <v>646</v>
      </c>
      <c r="C28" t="s" s="195">
        <v>647</v>
      </c>
    </row>
    <row r="29">
      <c r="A29" t="s">
        <v>311</v>
      </c>
      <c r="B29" t="s">
        <v>648</v>
      </c>
      <c r="C29" t="s" s="195">
        <v>649</v>
      </c>
    </row>
    <row r="30">
      <c r="A30" t="s">
        <v>311</v>
      </c>
      <c r="B30" t="s">
        <v>650</v>
      </c>
      <c r="C30" t="s" s="195">
        <v>651</v>
      </c>
    </row>
    <row r="31">
      <c r="A31" t="s">
        <v>311</v>
      </c>
      <c r="B31" t="s">
        <v>652</v>
      </c>
      <c r="C31" t="s" s="195">
        <v>653</v>
      </c>
    </row>
    <row r="32">
      <c r="A32" t="s">
        <v>311</v>
      </c>
      <c r="B32" t="s">
        <v>654</v>
      </c>
      <c r="C32" t="s" s="195">
        <v>655</v>
      </c>
    </row>
    <row r="33">
      <c r="A33" t="s">
        <v>311</v>
      </c>
      <c r="B33" t="s">
        <v>656</v>
      </c>
      <c r="C33" t="s" s="195">
        <v>657</v>
      </c>
    </row>
    <row r="34">
      <c r="A34" t="s">
        <v>311</v>
      </c>
      <c r="B34" t="s">
        <v>658</v>
      </c>
      <c r="C34" t="s" s="195">
        <v>659</v>
      </c>
    </row>
    <row r="35">
      <c r="A35" t="s">
        <v>311</v>
      </c>
      <c r="B35" t="s">
        <v>660</v>
      </c>
      <c r="C35" t="s" s="195">
        <v>661</v>
      </c>
    </row>
    <row r="36">
      <c r="A36" t="s">
        <v>311</v>
      </c>
      <c r="B36" t="s">
        <v>662</v>
      </c>
      <c r="C36" t="s" s="195">
        <v>663</v>
      </c>
    </row>
    <row r="37">
      <c r="A37" t="s">
        <v>311</v>
      </c>
      <c r="B37" t="s">
        <v>664</v>
      </c>
      <c r="C37" t="s" s="195">
        <v>665</v>
      </c>
    </row>
    <row r="38">
      <c r="A38" t="s">
        <v>311</v>
      </c>
      <c r="B38" t="s">
        <v>666</v>
      </c>
      <c r="C38" t="s" s="195">
        <v>667</v>
      </c>
    </row>
    <row r="39">
      <c r="A39" t="s">
        <v>311</v>
      </c>
      <c r="B39" t="s">
        <v>668</v>
      </c>
      <c r="C39" t="s" s="195">
        <v>669</v>
      </c>
    </row>
    <row r="40">
      <c r="A40" t="s">
        <v>311</v>
      </c>
      <c r="B40" t="s">
        <v>670</v>
      </c>
      <c r="C40" t="s" s="195">
        <v>671</v>
      </c>
    </row>
    <row r="41">
      <c r="A41" t="s">
        <v>311</v>
      </c>
      <c r="B41" t="s">
        <v>672</v>
      </c>
      <c r="C41" t="s" s="195">
        <v>673</v>
      </c>
    </row>
    <row r="42">
      <c r="A42" t="s">
        <v>311</v>
      </c>
      <c r="B42" t="s">
        <v>674</v>
      </c>
      <c r="C42" t="s" s="195">
        <v>675</v>
      </c>
    </row>
    <row r="43">
      <c r="A43" t="s">
        <v>311</v>
      </c>
      <c r="B43" t="s">
        <v>676</v>
      </c>
      <c r="C43" t="s" s="195">
        <v>677</v>
      </c>
    </row>
    <row r="44">
      <c r="A44" t="s">
        <v>311</v>
      </c>
      <c r="B44" t="s">
        <v>678</v>
      </c>
      <c r="C44" t="s" s="195">
        <v>679</v>
      </c>
    </row>
    <row r="45">
      <c r="A45" t="s">
        <v>311</v>
      </c>
      <c r="B45" t="s">
        <v>680</v>
      </c>
      <c r="C45" t="s" s="195">
        <v>681</v>
      </c>
    </row>
    <row r="46">
      <c r="A46" t="s">
        <v>311</v>
      </c>
      <c r="B46" t="s">
        <v>682</v>
      </c>
      <c r="C46" t="s" s="195">
        <v>683</v>
      </c>
    </row>
    <row r="47">
      <c r="A47" t="s">
        <v>311</v>
      </c>
      <c r="B47" t="s">
        <v>684</v>
      </c>
      <c r="C47" t="s" s="195">
        <v>685</v>
      </c>
    </row>
    <row r="48">
      <c r="A48" t="s">
        <v>311</v>
      </c>
      <c r="B48" t="s">
        <v>686</v>
      </c>
      <c r="C48" t="s" s="195">
        <v>687</v>
      </c>
    </row>
    <row r="49">
      <c r="A49" t="s">
        <v>311</v>
      </c>
      <c r="B49" t="s">
        <v>688</v>
      </c>
      <c r="C49" t="s" s="195">
        <v>689</v>
      </c>
    </row>
    <row r="50">
      <c r="A50" t="s">
        <v>311</v>
      </c>
      <c r="B50" t="s">
        <v>690</v>
      </c>
      <c r="C50" t="s" s="195">
        <v>691</v>
      </c>
    </row>
    <row r="51">
      <c r="A51" t="s">
        <v>311</v>
      </c>
      <c r="B51" t="s">
        <v>692</v>
      </c>
      <c r="C51" t="s" s="195">
        <v>693</v>
      </c>
    </row>
    <row r="52">
      <c r="A52" t="s">
        <v>311</v>
      </c>
      <c r="B52" t="s">
        <v>694</v>
      </c>
      <c r="C52" t="s" s="195">
        <v>695</v>
      </c>
    </row>
    <row r="53">
      <c r="A53" t="s">
        <v>311</v>
      </c>
      <c r="B53" t="s">
        <v>696</v>
      </c>
      <c r="C53" t="s" s="195">
        <v>697</v>
      </c>
    </row>
    <row r="54">
      <c r="A54" t="s">
        <v>311</v>
      </c>
      <c r="B54" t="s">
        <v>698</v>
      </c>
      <c r="C54" t="s" s="195">
        <v>699</v>
      </c>
    </row>
    <row r="55">
      <c r="A55" t="s">
        <v>311</v>
      </c>
      <c r="B55" t="s">
        <v>700</v>
      </c>
      <c r="C55" t="s" s="195">
        <v>701</v>
      </c>
    </row>
    <row r="56">
      <c r="A56" t="s">
        <v>311</v>
      </c>
      <c r="B56" t="s">
        <v>702</v>
      </c>
      <c r="C56" t="s" s="195">
        <v>703</v>
      </c>
    </row>
    <row r="57">
      <c r="A57" t="s">
        <v>311</v>
      </c>
      <c r="B57" t="s">
        <v>704</v>
      </c>
      <c r="C57" t="s" s="195">
        <v>705</v>
      </c>
    </row>
    <row r="58">
      <c r="A58" t="s">
        <v>311</v>
      </c>
      <c r="B58" t="s">
        <v>706</v>
      </c>
      <c r="C58" t="s" s="195">
        <v>707</v>
      </c>
    </row>
    <row r="59">
      <c r="A59" t="s">
        <v>311</v>
      </c>
      <c r="B59" t="s">
        <v>708</v>
      </c>
      <c r="C59" t="s" s="195">
        <v>709</v>
      </c>
    </row>
    <row r="60">
      <c r="A60" t="s">
        <v>311</v>
      </c>
      <c r="B60" t="s">
        <v>710</v>
      </c>
      <c r="C60" t="s" s="195">
        <v>711</v>
      </c>
    </row>
    <row r="61">
      <c r="A61" t="s">
        <v>311</v>
      </c>
      <c r="B61" t="s">
        <v>712</v>
      </c>
      <c r="C61" t="s" s="195">
        <v>713</v>
      </c>
    </row>
    <row r="62">
      <c r="A62" t="s">
        <v>311</v>
      </c>
      <c r="B62" t="s">
        <v>714</v>
      </c>
      <c r="C62" t="s" s="195">
        <v>715</v>
      </c>
    </row>
    <row r="63">
      <c r="A63" t="s">
        <v>311</v>
      </c>
      <c r="B63" t="s">
        <v>716</v>
      </c>
      <c r="C63" t="s" s="195">
        <v>717</v>
      </c>
    </row>
    <row r="64">
      <c r="A64" t="s">
        <v>311</v>
      </c>
      <c r="B64" t="s">
        <v>718</v>
      </c>
      <c r="C64" t="s" s="195">
        <v>719</v>
      </c>
    </row>
    <row r="65">
      <c r="A65" t="s">
        <v>311</v>
      </c>
      <c r="B65" t="s">
        <v>720</v>
      </c>
      <c r="C65" t="s" s="195">
        <v>721</v>
      </c>
    </row>
    <row r="66">
      <c r="A66" t="s">
        <v>311</v>
      </c>
      <c r="B66" t="s">
        <v>722</v>
      </c>
      <c r="C66" t="s" s="195">
        <v>723</v>
      </c>
    </row>
    <row r="67">
      <c r="A67" t="s">
        <v>311</v>
      </c>
      <c r="B67" t="s">
        <v>724</v>
      </c>
      <c r="C67" t="s" s="195">
        <v>725</v>
      </c>
    </row>
    <row r="68">
      <c r="A68" t="s">
        <v>311</v>
      </c>
      <c r="B68" t="s">
        <v>726</v>
      </c>
      <c r="C68" t="s" s="195">
        <v>727</v>
      </c>
    </row>
    <row r="69">
      <c r="A69" t="s">
        <v>311</v>
      </c>
      <c r="B69" t="s">
        <v>728</v>
      </c>
      <c r="C69" t="s" s="195">
        <v>729</v>
      </c>
    </row>
    <row r="70">
      <c r="A70" t="s">
        <v>311</v>
      </c>
      <c r="B70" t="s">
        <v>730</v>
      </c>
      <c r="C70" t="s" s="195">
        <v>731</v>
      </c>
    </row>
    <row r="71">
      <c r="A71" t="s">
        <v>311</v>
      </c>
      <c r="B71" t="s">
        <v>732</v>
      </c>
      <c r="C71" t="s" s="195">
        <v>733</v>
      </c>
    </row>
    <row r="72">
      <c r="A72" t="s">
        <v>311</v>
      </c>
      <c r="B72" t="s">
        <v>734</v>
      </c>
      <c r="C72" t="s" s="195">
        <v>735</v>
      </c>
    </row>
    <row r="73">
      <c r="A73" t="s">
        <v>311</v>
      </c>
      <c r="B73" t="s">
        <v>736</v>
      </c>
      <c r="C73" t="s" s="195">
        <v>737</v>
      </c>
    </row>
    <row r="74">
      <c r="A74" t="s">
        <v>311</v>
      </c>
      <c r="B74" t="s">
        <v>738</v>
      </c>
      <c r="C74" t="s" s="195">
        <v>739</v>
      </c>
    </row>
    <row r="75">
      <c r="A75" t="s">
        <v>311</v>
      </c>
      <c r="B75" t="s">
        <v>740</v>
      </c>
      <c r="C75" t="s" s="195">
        <v>741</v>
      </c>
    </row>
    <row r="76">
      <c r="A76" t="s">
        <v>311</v>
      </c>
      <c r="B76" t="s">
        <v>742</v>
      </c>
      <c r="C76" t="s" s="195">
        <v>743</v>
      </c>
    </row>
    <row r="77">
      <c r="A77" t="s">
        <v>311</v>
      </c>
      <c r="B77" t="s">
        <v>744</v>
      </c>
      <c r="C77" t="s" s="195">
        <v>745</v>
      </c>
    </row>
    <row r="78">
      <c r="A78" t="s">
        <v>311</v>
      </c>
      <c r="B78" t="s">
        <v>746</v>
      </c>
      <c r="C78" t="s" s="195">
        <v>747</v>
      </c>
    </row>
    <row r="79">
      <c r="A79" t="s">
        <v>311</v>
      </c>
      <c r="B79" t="s">
        <v>748</v>
      </c>
      <c r="C79" t="s" s="195">
        <v>749</v>
      </c>
    </row>
    <row r="80">
      <c r="A80" t="s">
        <v>311</v>
      </c>
      <c r="B80" t="s">
        <v>750</v>
      </c>
      <c r="C80" t="s" s="195">
        <v>751</v>
      </c>
    </row>
    <row r="81">
      <c r="A81" t="s">
        <v>312</v>
      </c>
      <c r="B81" t="s">
        <v>752</v>
      </c>
      <c r="C81" t="s" s="195">
        <v>611</v>
      </c>
    </row>
    <row r="82">
      <c r="A82" t="s">
        <v>312</v>
      </c>
      <c r="B82" t="s">
        <v>753</v>
      </c>
      <c r="C82" t="s" s="195">
        <v>609</v>
      </c>
    </row>
    <row r="83">
      <c r="A83" t="s">
        <v>312</v>
      </c>
      <c r="B83" t="s">
        <v>754</v>
      </c>
      <c r="C83" t="s" s="195">
        <v>607</v>
      </c>
    </row>
    <row r="84">
      <c r="A84" t="s">
        <v>312</v>
      </c>
      <c r="B84" t="s">
        <v>755</v>
      </c>
      <c r="C84" t="s" s="195">
        <v>599</v>
      </c>
    </row>
    <row r="85">
      <c r="A85" t="s">
        <v>312</v>
      </c>
      <c r="B85" t="s">
        <v>756</v>
      </c>
      <c r="C85" t="s" s="195">
        <v>601</v>
      </c>
    </row>
    <row r="86">
      <c r="A86" t="s">
        <v>312</v>
      </c>
      <c r="B86" t="s">
        <v>757</v>
      </c>
      <c r="C86" t="s" s="195">
        <v>603</v>
      </c>
    </row>
    <row r="87">
      <c r="A87" t="s">
        <v>312</v>
      </c>
      <c r="B87" t="s">
        <v>758</v>
      </c>
      <c r="C87" t="s" s="195">
        <v>605</v>
      </c>
    </row>
    <row r="88">
      <c r="A88" t="s">
        <v>312</v>
      </c>
      <c r="B88" t="s">
        <v>759</v>
      </c>
      <c r="C88" t="s" s="195">
        <v>623</v>
      </c>
    </row>
    <row r="89">
      <c r="A89" t="s">
        <v>312</v>
      </c>
      <c r="B89" t="s">
        <v>760</v>
      </c>
      <c r="C89" t="s" s="195">
        <v>615</v>
      </c>
    </row>
    <row r="90">
      <c r="A90" t="s">
        <v>312</v>
      </c>
      <c r="B90" t="s">
        <v>761</v>
      </c>
      <c r="C90" t="s" s="195">
        <v>617</v>
      </c>
    </row>
    <row r="91">
      <c r="A91" t="s">
        <v>312</v>
      </c>
      <c r="B91" t="s">
        <v>762</v>
      </c>
      <c r="C91" t="s" s="195">
        <v>619</v>
      </c>
    </row>
    <row r="92">
      <c r="A92" t="s">
        <v>312</v>
      </c>
      <c r="B92" t="s">
        <v>763</v>
      </c>
      <c r="C92" t="s" s="195">
        <v>621</v>
      </c>
    </row>
    <row r="93">
      <c r="A93" t="s">
        <v>312</v>
      </c>
      <c r="B93" t="s">
        <v>764</v>
      </c>
      <c r="C93" t="s" s="195">
        <v>625</v>
      </c>
    </row>
    <row r="94">
      <c r="A94" t="s">
        <v>312</v>
      </c>
      <c r="B94" t="s">
        <v>765</v>
      </c>
      <c r="C94" t="s" s="195">
        <v>641</v>
      </c>
    </row>
    <row r="95">
      <c r="A95" t="s">
        <v>312</v>
      </c>
      <c r="B95" t="s">
        <v>766</v>
      </c>
      <c r="C95" t="s" s="195">
        <v>629</v>
      </c>
    </row>
    <row r="96">
      <c r="A96" t="s">
        <v>312</v>
      </c>
      <c r="B96" t="s">
        <v>767</v>
      </c>
      <c r="C96" t="s" s="195">
        <v>631</v>
      </c>
    </row>
    <row r="97">
      <c r="A97" t="s">
        <v>312</v>
      </c>
      <c r="B97" t="s">
        <v>768</v>
      </c>
      <c r="C97" t="s" s="195">
        <v>633</v>
      </c>
    </row>
    <row r="98">
      <c r="A98" t="s">
        <v>312</v>
      </c>
      <c r="B98" t="s">
        <v>769</v>
      </c>
      <c r="C98" t="s" s="195">
        <v>635</v>
      </c>
    </row>
    <row r="99">
      <c r="A99" t="s">
        <v>312</v>
      </c>
      <c r="B99" t="s">
        <v>770</v>
      </c>
      <c r="C99" t="s" s="195">
        <v>637</v>
      </c>
    </row>
    <row r="100">
      <c r="A100" t="s">
        <v>312</v>
      </c>
      <c r="B100" t="s">
        <v>771</v>
      </c>
      <c r="C100" t="s" s="195">
        <v>647</v>
      </c>
    </row>
    <row r="101">
      <c r="A101" t="s">
        <v>312</v>
      </c>
      <c r="B101" t="s">
        <v>772</v>
      </c>
      <c r="C101" t="s" s="195">
        <v>643</v>
      </c>
    </row>
    <row r="102">
      <c r="A102" t="s">
        <v>312</v>
      </c>
      <c r="B102" t="s">
        <v>773</v>
      </c>
      <c r="C102" t="s" s="195">
        <v>645</v>
      </c>
    </row>
    <row r="103">
      <c r="A103" t="s">
        <v>312</v>
      </c>
      <c r="B103" t="s">
        <v>774</v>
      </c>
      <c r="C103" t="s" s="195">
        <v>649</v>
      </c>
    </row>
    <row r="104">
      <c r="A104" t="s">
        <v>312</v>
      </c>
      <c r="B104" t="s">
        <v>775</v>
      </c>
      <c r="C104" t="s" s="195">
        <v>651</v>
      </c>
    </row>
    <row r="105">
      <c r="A105" t="s">
        <v>312</v>
      </c>
      <c r="B105" t="s">
        <v>776</v>
      </c>
      <c r="C105" t="s" s="195">
        <v>653</v>
      </c>
    </row>
    <row r="106">
      <c r="A106" t="s">
        <v>312</v>
      </c>
      <c r="B106" t="s">
        <v>777</v>
      </c>
      <c r="C106" t="s" s="195">
        <v>655</v>
      </c>
    </row>
    <row r="107">
      <c r="A107" t="s">
        <v>312</v>
      </c>
      <c r="B107" t="s">
        <v>778</v>
      </c>
      <c r="C107" t="s" s="195">
        <v>657</v>
      </c>
    </row>
    <row r="108">
      <c r="A108" t="s">
        <v>312</v>
      </c>
      <c r="B108" t="s">
        <v>779</v>
      </c>
      <c r="C108" t="s" s="195">
        <v>780</v>
      </c>
    </row>
    <row r="109">
      <c r="A109" t="s">
        <v>312</v>
      </c>
      <c r="B109" t="s">
        <v>781</v>
      </c>
      <c r="C109" t="s" s="195">
        <v>669</v>
      </c>
    </row>
    <row r="110">
      <c r="A110" t="s">
        <v>312</v>
      </c>
      <c r="B110" t="s">
        <v>782</v>
      </c>
      <c r="C110" t="s" s="195">
        <v>671</v>
      </c>
    </row>
    <row r="111">
      <c r="A111" t="s">
        <v>312</v>
      </c>
      <c r="B111" t="s">
        <v>783</v>
      </c>
      <c r="C111" t="s" s="195">
        <v>673</v>
      </c>
    </row>
    <row r="112">
      <c r="A112" t="s">
        <v>311</v>
      </c>
      <c r="B112" t="s">
        <v>784</v>
      </c>
      <c r="C112" t="s" s="195">
        <v>785</v>
      </c>
    </row>
    <row r="113">
      <c r="A113" t="s">
        <v>311</v>
      </c>
      <c r="B113" t="s">
        <v>786</v>
      </c>
      <c r="C113" t="s" s="195">
        <v>787</v>
      </c>
    </row>
    <row r="114">
      <c r="A114" t="s">
        <v>311</v>
      </c>
      <c r="B114" t="s">
        <v>788</v>
      </c>
      <c r="C114" t="s" s="195">
        <v>789</v>
      </c>
    </row>
    <row r="115">
      <c r="A115" t="s">
        <v>311</v>
      </c>
      <c r="B115" t="s">
        <v>790</v>
      </c>
      <c r="C115" t="s" s="195">
        <v>791</v>
      </c>
    </row>
    <row r="116">
      <c r="A116" t="s">
        <v>311</v>
      </c>
      <c r="B116" t="s">
        <v>792</v>
      </c>
      <c r="C116" t="s" s="195">
        <v>793</v>
      </c>
    </row>
    <row r="117">
      <c r="A117" t="s">
        <v>311</v>
      </c>
      <c r="B117" t="s">
        <v>794</v>
      </c>
      <c r="C117" t="s" s="195">
        <v>795</v>
      </c>
    </row>
    <row r="118">
      <c r="A118" t="s">
        <v>311</v>
      </c>
      <c r="B118" t="s">
        <v>796</v>
      </c>
      <c r="C118" t="s" s="195">
        <v>797</v>
      </c>
    </row>
    <row r="119">
      <c r="A119" t="s">
        <v>311</v>
      </c>
      <c r="B119" t="s">
        <v>798</v>
      </c>
      <c r="C119" t="s" s="195">
        <v>799</v>
      </c>
    </row>
    <row r="120">
      <c r="A120" t="s">
        <v>311</v>
      </c>
      <c r="B120" t="s">
        <v>800</v>
      </c>
      <c r="C120" t="s" s="195">
        <v>801</v>
      </c>
    </row>
    <row r="121">
      <c r="A121" t="s">
        <v>311</v>
      </c>
      <c r="B121" t="s">
        <v>802</v>
      </c>
      <c r="C121" t="s" s="195">
        <v>803</v>
      </c>
    </row>
    <row r="122">
      <c r="A122" t="s">
        <v>311</v>
      </c>
      <c r="B122" t="s">
        <v>804</v>
      </c>
      <c r="C122" t="s" s="195">
        <v>805</v>
      </c>
    </row>
    <row r="123">
      <c r="A123" t="s">
        <v>311</v>
      </c>
      <c r="B123" t="s">
        <v>806</v>
      </c>
      <c r="C123" t="s" s="195">
        <v>807</v>
      </c>
    </row>
    <row r="124">
      <c r="A124" t="s">
        <v>311</v>
      </c>
      <c r="B124" t="s">
        <v>808</v>
      </c>
      <c r="C124" t="s" s="195">
        <v>809</v>
      </c>
    </row>
    <row r="125">
      <c r="A125" t="s">
        <v>311</v>
      </c>
      <c r="B125" t="s">
        <v>810</v>
      </c>
      <c r="C125" t="s" s="195">
        <v>811</v>
      </c>
    </row>
    <row r="126">
      <c r="A126" t="s">
        <v>311</v>
      </c>
      <c r="B126" t="s">
        <v>812</v>
      </c>
      <c r="C126" t="s" s="195">
        <v>813</v>
      </c>
    </row>
    <row r="127">
      <c r="A127" t="s">
        <v>311</v>
      </c>
      <c r="B127" t="s">
        <v>814</v>
      </c>
      <c r="C127" t="s" s="195">
        <v>815</v>
      </c>
    </row>
    <row r="128">
      <c r="A128" t="s">
        <v>311</v>
      </c>
      <c r="B128" t="s">
        <v>816</v>
      </c>
      <c r="C128" t="s" s="195">
        <v>817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28"/>
  <hyperlinks>
    <hyperlink location="'AUH301'!K22" ref="C4"/>
    <hyperlink location="'AUH301'!K23" ref="C5"/>
    <hyperlink location="'AUH301'!K24" ref="C6"/>
    <hyperlink location="'AUH301'!K25" ref="C7"/>
    <hyperlink location="'AUH301'!K26" ref="C8"/>
    <hyperlink location="'AUH301'!K27" ref="C9"/>
    <hyperlink location="'AUH301'!K28" ref="C10"/>
    <hyperlink location="'AUH301'!K29" ref="C11"/>
    <hyperlink location="'AUH301'!K30" ref="C12"/>
    <hyperlink location="'AUH301'!K31" ref="C13"/>
    <hyperlink location="'AUH301'!K32" ref="C14"/>
    <hyperlink location="'AUH301'!K33" ref="C15"/>
    <hyperlink location="'AUH301'!K34" ref="C16"/>
    <hyperlink location="'AUH301'!K35" ref="C17"/>
    <hyperlink location="'AUH301'!K36" ref="C18"/>
    <hyperlink location="'AUH301'!K37" ref="C19"/>
    <hyperlink location="'AUH301'!K38" ref="C20"/>
    <hyperlink location="'AUH301'!K39" ref="C21"/>
    <hyperlink location="'AUH301'!K40" ref="C22"/>
    <hyperlink location="'AUH301'!K41" ref="C23"/>
    <hyperlink location="'AUH301'!K43" ref="C24"/>
    <hyperlink location="'AUH301'!K42" ref="C25"/>
    <hyperlink location="'AUH301'!K44" ref="C26"/>
    <hyperlink location="'AUH301'!K45" ref="C27"/>
    <hyperlink location="'AUH301'!K46" ref="C28"/>
    <hyperlink location="'AUH301'!K47" ref="C29"/>
    <hyperlink location="'AUH301'!K48" ref="C30"/>
    <hyperlink location="'AUH301'!K49" ref="C31"/>
    <hyperlink location="'AUH301'!K50" ref="C32"/>
    <hyperlink location="'AUH301'!K51" ref="C33"/>
    <hyperlink location="'AUH301'!K99" ref="C34"/>
    <hyperlink location="'AUH301'!K100" ref="C35"/>
    <hyperlink location="'AUH301'!K101" ref="C36"/>
    <hyperlink location="'AUH301'!K102" ref="C37"/>
    <hyperlink location="'AUH301'!K103" ref="C38"/>
    <hyperlink location="'AUH301'!K53" ref="C39"/>
    <hyperlink location="'AUH301'!K54" ref="C40"/>
    <hyperlink location="'AUH301'!K55" ref="C41"/>
    <hyperlink location="'AUH301'!K56" ref="C42"/>
    <hyperlink location="'AUH301'!K57" ref="C43"/>
    <hyperlink location="'AUH301'!K58" ref="C44"/>
    <hyperlink location="'AUH301'!K59" ref="C45"/>
    <hyperlink location="'AUH301'!K60" ref="C46"/>
    <hyperlink location="'AUH301'!K61" ref="C47"/>
    <hyperlink location="'AUH301'!K62" ref="C48"/>
    <hyperlink location="'AUH301'!K63" ref="C49"/>
    <hyperlink location="'AUH301'!K64" ref="C50"/>
    <hyperlink location="'AUH301'!K65" ref="C51"/>
    <hyperlink location="'AUH301'!K66" ref="C52"/>
    <hyperlink location="'AUH301'!K67" ref="C53"/>
    <hyperlink location="'AUH301'!K68" ref="C54"/>
    <hyperlink location="'AUH301'!K69" ref="C55"/>
    <hyperlink location="'AUH301'!K70" ref="C56"/>
    <hyperlink location="'AUH301'!K71" ref="C57"/>
    <hyperlink location="'AUH301'!K72" ref="C58"/>
    <hyperlink location="'AUH301'!K73" ref="C59"/>
    <hyperlink location="'AUH301'!K74" ref="C60"/>
    <hyperlink location="'AUH301'!K75" ref="C61"/>
    <hyperlink location="'AUH301'!K76" ref="C62"/>
    <hyperlink location="'AUH301'!K77" ref="C63"/>
    <hyperlink location="'AUH301'!K78" ref="C64"/>
    <hyperlink location="'AUH301'!K104" ref="C65"/>
    <hyperlink location="'AUH301'!K105" ref="C66"/>
    <hyperlink location="'AUH301'!K106" ref="C67"/>
    <hyperlink location="'AUH301'!K107" ref="C68"/>
    <hyperlink location="'AUH301'!K108" ref="C69"/>
    <hyperlink location="'AUH301'!K91" ref="C70"/>
    <hyperlink location="'AUH301'!K92" ref="C71"/>
    <hyperlink location="'AUH301'!K93" ref="C72"/>
    <hyperlink location="'AUH301'!K94" ref="C73"/>
    <hyperlink location="'AUH301'!K95" ref="C74"/>
    <hyperlink location="'AUH301'!K96" ref="C75"/>
    <hyperlink location="'AUH301'!K97" ref="C76"/>
    <hyperlink location="'AUH301'!K80" ref="C77"/>
    <hyperlink location="'AUH301'!K81" ref="C78"/>
    <hyperlink location="'AUH301'!K82" ref="C79"/>
    <hyperlink location="'AUH301'!K83" ref="C80"/>
    <hyperlink location="'AUH302'!K28" ref="C81"/>
    <hyperlink location="'AUH302'!K27" ref="C82"/>
    <hyperlink location="'AUH302'!K26" ref="C83"/>
    <hyperlink location="'AUH302'!K22" ref="C84"/>
    <hyperlink location="'AUH302'!K23" ref="C85"/>
    <hyperlink location="'AUH302'!K24" ref="C86"/>
    <hyperlink location="'AUH302'!K25" ref="C87"/>
    <hyperlink location="'AUH302'!K34" ref="C88"/>
    <hyperlink location="'AUH302'!K30" ref="C89"/>
    <hyperlink location="'AUH302'!K31" ref="C90"/>
    <hyperlink location="'AUH302'!K32" ref="C91"/>
    <hyperlink location="'AUH302'!K33" ref="C92"/>
    <hyperlink location="'AUH302'!K35" ref="C93"/>
    <hyperlink location="'AUH302'!K42" ref="C94"/>
    <hyperlink location="'AUH302'!K37" ref="C95"/>
    <hyperlink location="'AUH302'!K38" ref="C96"/>
    <hyperlink location="'AUH302'!K39" ref="C97"/>
    <hyperlink location="'AUH302'!K40" ref="C98"/>
    <hyperlink location="'AUH302'!K41" ref="C99"/>
    <hyperlink location="'AUH302'!K46" ref="C100"/>
    <hyperlink location="'AUH302'!K44" ref="C101"/>
    <hyperlink location="'AUH302'!K45" ref="C102"/>
    <hyperlink location="'AUH302'!K47" ref="C103"/>
    <hyperlink location="'AUH302'!K48" ref="C104"/>
    <hyperlink location="'AUH302'!K49" ref="C105"/>
    <hyperlink location="'AUH302'!K50" ref="C106"/>
    <hyperlink location="'AUH302'!K51" ref="C107"/>
    <hyperlink location="'AUH302'!K52" ref="C108"/>
    <hyperlink location="'AUH302'!K53" ref="C109"/>
    <hyperlink location="'AUH302'!K54" ref="C110"/>
    <hyperlink location="'AUH302'!K55" ref="C111"/>
    <hyperlink location="'AUH301'!K85" ref="C112"/>
    <hyperlink location="'AUH301'!K86" ref="C113"/>
    <hyperlink location="'AUH301'!K88" ref="C114"/>
    <hyperlink location="'AUH301'!K89" ref="C115"/>
    <hyperlink location="'AUH301'!K118" ref="C116"/>
    <hyperlink location="'AUH301'!K119" ref="C117"/>
    <hyperlink location="'AUH301'!K120" ref="C118"/>
    <hyperlink location="'AUH301'!K121" ref="C119"/>
    <hyperlink location="'AUH301'!K122" ref="C120"/>
    <hyperlink location="'AUH301'!K110" ref="C121"/>
    <hyperlink location="'AUH301'!K111" ref="C122"/>
    <hyperlink location="'AUH301'!K112" ref="C123"/>
    <hyperlink location="'AUH301'!K113" ref="C124"/>
    <hyperlink location="'AUH301'!K114" ref="C125"/>
    <hyperlink location="'AUH301'!K115" ref="C126"/>
    <hyperlink location="'AUH301'!K116" ref="C127"/>
    <hyperlink location="'AUH301'!K117" ref="C128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4"/>
  <dimension ref="A1:W220"/>
  <sheetViews>
    <sheetView showGridLines="0" showRowColHeaders="0" showZeros="true" topLeftCell="B1" workbookViewId="0" zoomScale="80" zoomScaleNormal="80">
      <pane activePane="bottomRight" state="frozen" topLeftCell="K21" xSplit="9" ySplit="20"/>
      <selection activeCell="B19" sqref="A19:XFD20"/>
      <selection activeCell="B19" pane="topRight" sqref="A19:XFD20"/>
      <selection activeCell="B19" pane="bottomLeft" sqref="A19:XFD20"/>
      <selection activeCell="K22" pane="bottomRight" sqref="K22"/>
    </sheetView>
  </sheetViews>
  <sheetFormatPr defaultColWidth="11.5703125" defaultRowHeight="12.75" x14ac:dyDescent="0.2"/>
  <cols>
    <col min="19" max="21" customWidth="true" style="20" width="11.7109375" collapsed="true"/>
    <col min="18" max="18" customWidth="true" style="20" width="12.78125" collapsed="true"/>
    <col min="17" max="17" customWidth="true" style="20" width="12.78125" collapsed="true"/>
    <col min="16" max="16" customWidth="true" style="20" width="12.78125" collapsed="true"/>
    <col min="15" max="15" customWidth="true" style="20" width="12.78125" collapsed="true"/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95.0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51" width="10.7109375" collapsed="false"/>
    <col min="8" max="9" customWidth="true" hidden="true" style="51" width="8.570312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14" customWidth="true" style="20" width="12.78125" collapsed="false"/>
    <col min="22" max="22" customWidth="true" style="73" width="11.7109375" collapsed="false"/>
    <col min="23" max="25" customWidth="true" style="20" width="11.7109375" collapsed="false"/>
    <col min="26" max="16384" style="20" width="11.5703125" collapsed="false"/>
  </cols>
  <sheetData>
    <row customHeight="1" ht="21.95" r="1" spans="1:22" x14ac:dyDescent="0.2">
      <c r="A1" s="21"/>
      <c r="B1" s="48" t="str">
        <f>I_ReportName</f>
        <v>AURH_K</v>
      </c>
      <c r="D1" s="16" t="s">
        <v>1</v>
      </c>
      <c r="E1" s="21"/>
      <c r="H1" s="52"/>
      <c r="I1" s="52"/>
      <c r="K1" s="183" t="s">
        <v>47</v>
      </c>
      <c r="L1" s="183"/>
      <c r="M1" s="183"/>
      <c r="N1" s="135"/>
      <c r="O1" s="135"/>
      <c r="P1" s="135"/>
      <c r="Q1" s="135"/>
      <c r="R1" s="135"/>
      <c r="S1" s="135"/>
      <c r="T1" s="135"/>
      <c r="U1" s="135"/>
      <c r="V1" s="135"/>
    </row>
    <row customHeight="1" ht="21.95" r="2" spans="1:22" x14ac:dyDescent="0.2">
      <c r="A2" s="21"/>
      <c r="B2" s="48" t="s">
        <v>311</v>
      </c>
      <c r="D2" s="16" t="s">
        <v>15</v>
      </c>
      <c r="E2" s="21"/>
      <c r="H2" s="52"/>
      <c r="I2" s="52"/>
      <c r="K2" s="77" t="s">
        <v>355</v>
      </c>
      <c r="L2" s="77"/>
      <c r="M2" s="77"/>
      <c r="N2" s="77"/>
      <c r="O2" s="77"/>
      <c r="P2" s="77"/>
      <c r="Q2" s="77"/>
    </row>
    <row customHeight="1" ht="21.95" r="3" spans="1:22" x14ac:dyDescent="0.2">
      <c r="A3" s="21"/>
      <c r="B3" s="48" t="str">
        <f>I_SubjectId</f>
        <v>XXXXXX</v>
      </c>
      <c r="D3" s="16" t="s">
        <v>379</v>
      </c>
      <c r="E3" s="21"/>
      <c r="H3" s="52"/>
      <c r="I3" s="52"/>
      <c r="K3" s="97" t="s">
        <v>305</v>
      </c>
      <c r="N3" s="28"/>
      <c r="O3" s="28"/>
      <c r="P3" s="28"/>
      <c r="Q3" s="28"/>
    </row>
    <row customHeight="1" ht="21.95" r="4" spans="1:22" x14ac:dyDescent="0.2">
      <c r="A4" s="24"/>
      <c r="B4" s="49" t="str">
        <f>I_ReferDate</f>
        <v>TT.MM.JJJJ</v>
      </c>
      <c r="D4" s="16" t="s">
        <v>3</v>
      </c>
      <c r="E4" s="24"/>
      <c r="H4" s="52"/>
      <c r="I4" s="52"/>
      <c r="K4" s="78"/>
    </row>
    <row customFormat="1" customHeight="1" ht="20.100000000000001" r="5" s="26" spans="1:22" x14ac:dyDescent="0.2">
      <c r="A5" s="73"/>
      <c r="B5" s="73">
        <f>COUNTIFS(N26:S118,"*ERROR*")</f>
      </c>
      <c r="C5" s="73"/>
      <c r="D5" s="16" t="s">
        <v>352</v>
      </c>
      <c r="E5" s="73"/>
      <c r="F5" s="73"/>
      <c r="G5" s="53"/>
      <c r="H5" s="51"/>
      <c r="I5" s="51"/>
      <c r="J5" s="20"/>
      <c r="K5" s="73" t="s">
        <v>42</v>
      </c>
      <c r="L5" s="73"/>
      <c r="S5" s="20"/>
      <c r="T5" s="20"/>
      <c r="U5" s="20"/>
      <c r="V5" s="73"/>
    </row>
    <row customFormat="1" customHeight="1" ht="20.100000000000001" r="6" s="26" spans="1:22" x14ac:dyDescent="0.2">
      <c r="A6" s="73"/>
      <c r="B6" s="73">
        <f>COUNTIFS(N26:S118,"*WARNING*")</f>
      </c>
      <c r="C6" s="73"/>
      <c r="D6" s="16" t="s">
        <v>353</v>
      </c>
      <c r="E6" s="73"/>
      <c r="F6" s="73"/>
      <c r="G6" s="53"/>
      <c r="H6" s="51"/>
      <c r="I6" s="51"/>
      <c r="J6" s="20"/>
      <c r="K6" s="73"/>
      <c r="L6" s="73"/>
      <c r="S6" s="20"/>
      <c r="T6" s="20"/>
      <c r="U6" s="20"/>
      <c r="V6" s="73"/>
    </row>
    <row customHeight="1" hidden="1" ht="15" r="7" spans="1:22" x14ac:dyDescent="0.2">
      <c r="A7" s="73"/>
      <c r="B7" s="73"/>
      <c r="C7" s="73"/>
      <c r="D7" s="73"/>
      <c r="E7" s="73"/>
      <c r="F7" s="73"/>
      <c r="K7" s="73"/>
      <c r="L7" s="73"/>
    </row>
    <row customHeight="1" hidden="1" ht="15" r="8" spans="1:22" x14ac:dyDescent="0.2">
      <c r="A8" s="73"/>
      <c r="B8" s="73"/>
      <c r="C8" s="73"/>
      <c r="D8" s="73"/>
      <c r="E8" s="73"/>
      <c r="F8" s="73"/>
      <c r="K8" s="73"/>
      <c r="L8" s="73"/>
    </row>
    <row customHeight="1" hidden="1" ht="15" r="9" spans="1:22" x14ac:dyDescent="0.2">
      <c r="A9" s="73"/>
      <c r="B9" s="73"/>
      <c r="C9" s="73"/>
      <c r="D9" s="73"/>
      <c r="E9" s="73"/>
      <c r="F9" s="73"/>
      <c r="K9" s="73"/>
      <c r="L9" s="73"/>
    </row>
    <row customHeight="1" hidden="1" ht="15" r="10" spans="1:22" x14ac:dyDescent="0.2">
      <c r="A10" s="73"/>
      <c r="B10" s="73"/>
      <c r="C10" s="73"/>
      <c r="D10" s="73"/>
      <c r="E10" s="73"/>
      <c r="F10" s="73"/>
      <c r="K10" s="73"/>
      <c r="L10" s="73"/>
    </row>
    <row customHeight="1" hidden="1" ht="15" r="11" spans="1:22" x14ac:dyDescent="0.2">
      <c r="A11" s="73"/>
      <c r="B11" s="73"/>
      <c r="C11" s="73"/>
      <c r="D11" s="73"/>
      <c r="E11" s="73"/>
      <c r="F11" s="73"/>
      <c r="K11" s="73"/>
      <c r="L11" s="73"/>
    </row>
    <row customHeight="1" hidden="1" ht="15" r="12" spans="1:22" x14ac:dyDescent="0.2">
      <c r="A12" s="73"/>
      <c r="B12" s="73"/>
      <c r="C12" s="73"/>
      <c r="D12" s="73"/>
      <c r="E12" s="73"/>
      <c r="F12" s="73"/>
      <c r="K12" s="73"/>
      <c r="L12" s="73"/>
    </row>
    <row customHeight="1" hidden="1" ht="15" r="13" spans="1:22" x14ac:dyDescent="0.2">
      <c r="A13" s="73"/>
      <c r="B13" s="73"/>
      <c r="C13" s="73"/>
      <c r="D13" s="73"/>
      <c r="E13" s="73"/>
      <c r="F13" s="73"/>
      <c r="K13" s="73"/>
      <c r="L13" s="73"/>
    </row>
    <row customHeight="1" hidden="1" ht="15" r="14" spans="1:22" x14ac:dyDescent="0.2">
      <c r="A14" s="73"/>
      <c r="B14" s="73"/>
      <c r="C14" s="73"/>
      <c r="D14" s="73"/>
      <c r="E14" s="73"/>
      <c r="F14" s="73"/>
      <c r="K14" s="73"/>
      <c r="L14" s="73"/>
    </row>
    <row customHeight="1" ht="15" r="15" spans="1:22" x14ac:dyDescent="0.2">
      <c r="A15" s="73"/>
      <c r="B15" s="73"/>
      <c r="C15" s="73"/>
      <c r="D15" s="73"/>
      <c r="E15" s="73"/>
      <c r="F15" s="73"/>
      <c r="K15" s="73"/>
      <c r="L15" s="73"/>
    </row>
    <row customHeight="1" ht="29.25" r="16" spans="1:22" x14ac:dyDescent="0.2">
      <c r="A16" s="30"/>
      <c r="B16" s="30"/>
      <c r="C16" s="30"/>
      <c r="D16" s="31"/>
      <c r="E16" s="30"/>
      <c r="F16" s="38"/>
      <c r="G16" s="148"/>
      <c r="H16" s="148"/>
      <c r="I16" s="148"/>
      <c r="J16" s="149"/>
      <c r="K16" s="75"/>
      <c r="L16" s="38"/>
    </row>
    <row customHeight="1" hidden="1" ht="28.5" r="17" spans="1:22" x14ac:dyDescent="0.2">
      <c r="A17" s="24"/>
      <c r="B17" s="24"/>
      <c r="C17" s="24"/>
      <c r="D17" s="35"/>
      <c r="E17" s="24"/>
      <c r="F17" s="39"/>
      <c r="G17" s="52"/>
      <c r="H17" s="52"/>
      <c r="I17" s="52"/>
      <c r="J17" s="150"/>
      <c r="K17" s="64"/>
      <c r="L17" s="39"/>
    </row>
    <row r="18" spans="1:22" x14ac:dyDescent="0.2">
      <c r="A18" s="36"/>
      <c r="B18" s="169" t="s">
        <v>408</v>
      </c>
      <c r="C18" s="36"/>
      <c r="D18" s="37"/>
      <c r="E18" s="36"/>
      <c r="F18" s="61"/>
      <c r="G18" s="151"/>
      <c r="H18" s="151"/>
      <c r="I18" s="151"/>
      <c r="J18" s="152"/>
      <c r="K18" s="60" t="str">
        <f>SUBSTITUTE(ADDRESS(1,COLUMN(),4),1,)</f>
        <v>K</v>
      </c>
      <c r="L18" s="39"/>
      <c r="T18" s="27"/>
    </row>
    <row customHeight="1" hidden="1" ht="18" r="19" spans="1:22" x14ac:dyDescent="0.2">
      <c r="A19" s="73"/>
      <c r="C19" s="73"/>
      <c r="D19" s="73"/>
      <c r="E19" s="73"/>
      <c r="F19" s="60"/>
      <c r="G19" s="67"/>
      <c r="H19" s="67"/>
      <c r="I19" s="67"/>
      <c r="J19" s="153"/>
      <c r="K19" s="74"/>
      <c r="L19" s="39"/>
    </row>
    <row customHeight="1" hidden="1" ht="18" r="20" spans="1:22" x14ac:dyDescent="0.2">
      <c r="A20" s="73"/>
      <c r="C20" s="73"/>
      <c r="D20" s="73"/>
      <c r="E20" s="73"/>
      <c r="F20" s="60"/>
      <c r="G20" s="67"/>
      <c r="H20" s="67"/>
      <c r="I20" s="67"/>
      <c r="J20" s="153"/>
      <c r="K20" s="34"/>
      <c r="L20" s="39"/>
    </row>
    <row customFormat="1" customHeight="1" ht="24.95" r="21" s="43" spans="1:22" x14ac:dyDescent="0.2">
      <c r="A21" s="45"/>
      <c r="B21" s="95" t="s">
        <v>46</v>
      </c>
      <c r="C21" s="86"/>
      <c r="D21" s="92" t="s">
        <v>26</v>
      </c>
      <c r="E21" s="45"/>
      <c r="F21" s="60"/>
      <c r="G21" s="67"/>
      <c r="H21" s="67"/>
      <c r="I21" s="67"/>
      <c r="J21" s="154"/>
      <c r="K21" s="42"/>
      <c r="L21" s="60"/>
      <c r="T21" s="46"/>
      <c r="V21" s="73"/>
    </row>
    <row customHeight="1" ht="20.100000000000001" r="22" spans="1:22" x14ac:dyDescent="0.2">
      <c r="A22" s="73"/>
      <c r="B22" s="118">
        <v>1.1000000000000001</v>
      </c>
      <c r="C22" s="73"/>
      <c r="D22" s="80" t="s">
        <v>17</v>
      </c>
      <c r="E22" s="73"/>
      <c r="F22" s="60">
        <f>ROW()</f>
        <v>22</v>
      </c>
      <c r="G22" s="67"/>
      <c r="H22" s="67"/>
      <c r="I22" s="67"/>
      <c r="J22" s="154"/>
      <c r="K22" s="40"/>
      <c r="L22" s="60"/>
      <c r="T22" s="73"/>
    </row>
    <row customHeight="1" ht="20.100000000000001" r="23" spans="1:22" x14ac:dyDescent="0.2">
      <c r="A23" s="73"/>
      <c r="B23" s="118">
        <v>1.2</v>
      </c>
      <c r="C23" s="73"/>
      <c r="D23" s="79" t="s">
        <v>18</v>
      </c>
      <c r="E23" s="73"/>
      <c r="F23" s="60">
        <f>ROW()</f>
        <v>23</v>
      </c>
      <c r="G23" s="67"/>
      <c r="H23" s="67"/>
      <c r="I23" s="67"/>
      <c r="J23" s="154"/>
      <c r="K23" s="40"/>
      <c r="L23" s="60"/>
      <c r="T23" s="73"/>
    </row>
    <row customHeight="1" ht="20.100000000000001" r="24" spans="1:22" x14ac:dyDescent="0.2">
      <c r="A24" s="73"/>
      <c r="B24" s="119">
        <v>1.3</v>
      </c>
      <c r="C24" s="73"/>
      <c r="D24" s="79" t="s">
        <v>19</v>
      </c>
      <c r="E24" s="73"/>
      <c r="F24" s="60">
        <f>ROW()</f>
        <v>24</v>
      </c>
      <c r="G24" s="67"/>
      <c r="H24" s="67"/>
      <c r="I24" s="67"/>
      <c r="J24" s="154"/>
      <c r="K24" s="40"/>
      <c r="L24" s="60"/>
      <c r="T24" s="73"/>
    </row>
    <row customHeight="1" ht="20.100000000000001" r="25" spans="1:22" x14ac:dyDescent="0.2">
      <c r="A25" s="73"/>
      <c r="B25" s="119">
        <v>1.4</v>
      </c>
      <c r="C25" s="73"/>
      <c r="D25" s="79" t="s">
        <v>20</v>
      </c>
      <c r="E25" s="73"/>
      <c r="F25" s="60">
        <f>ROW()</f>
        <v>25</v>
      </c>
      <c r="G25" s="67"/>
      <c r="H25" s="67"/>
      <c r="I25" s="67"/>
      <c r="J25" s="154"/>
      <c r="K25" s="40"/>
      <c r="L25" s="60"/>
      <c r="T25" s="73"/>
    </row>
    <row customHeight="1" ht="20.100000000000001" r="26" spans="1:22" x14ac:dyDescent="0.2">
      <c r="A26" s="73"/>
      <c r="B26" s="118">
        <v>1.5</v>
      </c>
      <c r="C26" s="73"/>
      <c r="D26" s="80" t="s">
        <v>21</v>
      </c>
      <c r="E26" s="73"/>
      <c r="F26" s="60">
        <f>ROW()</f>
        <v>26</v>
      </c>
      <c r="G26" s="67"/>
      <c r="H26" s="67"/>
      <c r="I26" s="67"/>
      <c r="J26" s="154"/>
      <c r="K26" s="40"/>
      <c r="L26" s="60"/>
      <c r="N26" s="191">
        <f>IF(ABS(K26-(K27+K29))&lt;=0.5,"OK","K26: ERROR")</f>
      </c>
      <c r="T26" s="73"/>
    </row>
    <row customHeight="1" ht="20.100000000000001" r="27" spans="1:22" x14ac:dyDescent="0.2">
      <c r="A27" s="161"/>
      <c r="B27" s="165" t="s">
        <v>386</v>
      </c>
      <c r="C27" s="161"/>
      <c r="D27" s="90" t="s">
        <v>298</v>
      </c>
      <c r="E27" s="161"/>
      <c r="F27" s="60">
        <f>ROW()</f>
        <v>27</v>
      </c>
      <c r="G27" s="67"/>
      <c r="H27" s="67"/>
      <c r="I27" s="67"/>
      <c r="J27" s="166"/>
      <c r="K27" s="40"/>
      <c r="L27" s="60"/>
      <c r="N27" s="191">
        <f>IF(K27-SUM(K28)&gt;=-0.5,"OK","K27: WARNING")</f>
      </c>
      <c r="T27" s="161"/>
      <c r="V27" s="161"/>
    </row>
    <row customHeight="1" ht="20.100000000000001" r="28" spans="1:22" x14ac:dyDescent="0.2">
      <c r="A28" s="161"/>
      <c r="B28" s="165" t="s">
        <v>388</v>
      </c>
      <c r="C28" s="161"/>
      <c r="D28" s="91" t="s">
        <v>389</v>
      </c>
      <c r="E28" s="161"/>
      <c r="F28" s="60">
        <f>ROW()</f>
        <v>28</v>
      </c>
      <c r="G28" s="67"/>
      <c r="H28" s="67"/>
      <c r="I28" s="67"/>
      <c r="J28" s="166"/>
      <c r="K28" s="40"/>
      <c r="L28" s="60"/>
      <c r="T28" s="161"/>
      <c r="V28" s="161"/>
    </row>
    <row customHeight="1" ht="20.100000000000001" r="29" spans="1:22" x14ac:dyDescent="0.2">
      <c r="A29" s="161"/>
      <c r="B29" s="165" t="s">
        <v>391</v>
      </c>
      <c r="C29" s="161"/>
      <c r="D29" s="90" t="s">
        <v>392</v>
      </c>
      <c r="E29" s="161"/>
      <c r="F29" s="60">
        <f>ROW()</f>
        <v>29</v>
      </c>
      <c r="G29" s="67"/>
      <c r="H29" s="67"/>
      <c r="I29" s="67"/>
      <c r="J29" s="166"/>
      <c r="K29" s="40"/>
      <c r="L29" s="60"/>
      <c r="N29" s="191">
        <f>IF(K29-SUM(K30)&gt;=-0.5,"OK","K29: WARNING")</f>
      </c>
      <c r="T29" s="161"/>
      <c r="V29" s="161"/>
    </row>
    <row customHeight="1" ht="20.100000000000001" r="30" spans="1:22" x14ac:dyDescent="0.2">
      <c r="A30" s="161"/>
      <c r="B30" s="165" t="s">
        <v>394</v>
      </c>
      <c r="C30" s="161"/>
      <c r="D30" s="91" t="s">
        <v>389</v>
      </c>
      <c r="E30" s="161"/>
      <c r="F30" s="60">
        <f>ROW()</f>
        <v>30</v>
      </c>
      <c r="G30" s="67"/>
      <c r="H30" s="67"/>
      <c r="I30" s="67"/>
      <c r="J30" s="166"/>
      <c r="K30" s="40"/>
      <c r="L30" s="60"/>
      <c r="T30" s="161"/>
      <c r="V30" s="161"/>
    </row>
    <row customHeight="1" ht="20.100000000000001" r="31" spans="1:22" x14ac:dyDescent="0.2">
      <c r="A31" s="73"/>
      <c r="B31" s="118" t="s">
        <v>51</v>
      </c>
      <c r="C31" s="73"/>
      <c r="D31" s="80" t="s">
        <v>22</v>
      </c>
      <c r="E31" s="73"/>
      <c r="F31" s="60">
        <f>ROW()</f>
        <v>31</v>
      </c>
      <c r="G31" s="67"/>
      <c r="H31" s="67"/>
      <c r="I31" s="67"/>
      <c r="J31" s="154"/>
      <c r="K31" s="40"/>
      <c r="L31" s="60"/>
      <c r="T31" s="73"/>
    </row>
    <row customFormat="1" customHeight="1" ht="20.100000000000001" r="32" s="43" spans="1:22" x14ac:dyDescent="0.2">
      <c r="A32" s="45"/>
      <c r="B32" s="118">
        <v>1.7</v>
      </c>
      <c r="C32" s="73"/>
      <c r="D32" s="79" t="s">
        <v>63</v>
      </c>
      <c r="E32" s="45"/>
      <c r="F32" s="60">
        <f>ROW()</f>
        <v>32</v>
      </c>
      <c r="G32" s="67"/>
      <c r="H32" s="67"/>
      <c r="I32" s="67"/>
      <c r="J32" s="154"/>
      <c r="K32" s="40"/>
      <c r="L32" s="60"/>
      <c r="T32" s="45"/>
      <c r="V32" s="73"/>
    </row>
    <row customHeight="1" ht="20.100000000000001" r="33" spans="1:22" x14ac:dyDescent="0.2">
      <c r="A33" s="73"/>
      <c r="B33" s="118">
        <v>1.8</v>
      </c>
      <c r="C33" s="73"/>
      <c r="D33" s="79" t="s">
        <v>356</v>
      </c>
      <c r="E33" s="73"/>
      <c r="F33" s="60">
        <f>ROW()</f>
        <v>33</v>
      </c>
      <c r="G33" s="67"/>
      <c r="H33" s="67"/>
      <c r="I33" s="67"/>
      <c r="J33" s="154"/>
      <c r="K33" s="40"/>
      <c r="L33" s="60"/>
      <c r="T33" s="73"/>
    </row>
    <row customHeight="1" ht="20.100000000000001" r="34" spans="1:22" x14ac:dyDescent="0.2">
      <c r="A34" s="73"/>
      <c r="B34" s="118" t="s">
        <v>52</v>
      </c>
      <c r="C34" s="73"/>
      <c r="D34" s="79" t="s">
        <v>177</v>
      </c>
      <c r="E34" s="73"/>
      <c r="F34" s="60">
        <f>ROW()</f>
        <v>34</v>
      </c>
      <c r="G34" s="67"/>
      <c r="H34" s="67"/>
      <c r="I34" s="67"/>
      <c r="J34" s="154"/>
      <c r="K34" s="40"/>
      <c r="L34" s="60"/>
      <c r="N34" s="191">
        <f>IF(K34-SUM(K36,K35)&gt;=-0.5,"OK","K34: WARNING")</f>
      </c>
      <c r="T34" s="73"/>
    </row>
    <row customHeight="1" ht="20.100000000000001" r="35" spans="1:22" x14ac:dyDescent="0.2">
      <c r="A35" s="73"/>
      <c r="B35" s="118" t="s">
        <v>53</v>
      </c>
      <c r="C35" s="73"/>
      <c r="D35" s="102" t="s">
        <v>176</v>
      </c>
      <c r="E35" s="73"/>
      <c r="F35" s="60">
        <f>ROW()</f>
        <v>35</v>
      </c>
      <c r="G35" s="67"/>
      <c r="H35" s="67"/>
      <c r="I35" s="67"/>
      <c r="J35" s="154"/>
      <c r="K35" s="40"/>
      <c r="L35" s="60"/>
      <c r="T35" s="73"/>
    </row>
    <row customHeight="1" ht="20.100000000000001" r="36" spans="1:22" x14ac:dyDescent="0.2">
      <c r="A36" s="161"/>
      <c r="B36" s="165" t="s">
        <v>396</v>
      </c>
      <c r="C36" s="161"/>
      <c r="D36" s="102" t="s">
        <v>397</v>
      </c>
      <c r="E36" s="161"/>
      <c r="F36" s="60">
        <f>ROW()</f>
        <v>36</v>
      </c>
      <c r="G36" s="67"/>
      <c r="H36" s="67"/>
      <c r="I36" s="67"/>
      <c r="J36" s="166"/>
      <c r="K36" s="40"/>
      <c r="L36" s="60"/>
      <c r="T36" s="161"/>
      <c r="V36" s="161"/>
    </row>
    <row customHeight="1" ht="20.100000000000001" r="37" spans="1:22" x14ac:dyDescent="0.2">
      <c r="A37" s="73"/>
      <c r="B37" s="118" t="s">
        <v>54</v>
      </c>
      <c r="C37" s="73"/>
      <c r="D37" s="79" t="s">
        <v>23</v>
      </c>
      <c r="E37" s="73"/>
      <c r="F37" s="60">
        <f>ROW()</f>
        <v>37</v>
      </c>
      <c r="G37" s="67"/>
      <c r="H37" s="67"/>
      <c r="I37" s="67"/>
      <c r="J37" s="154"/>
      <c r="K37" s="40"/>
      <c r="L37" s="60"/>
      <c r="T37" s="73"/>
    </row>
    <row customHeight="1" ht="20.100000000000001" r="38" spans="1:22" x14ac:dyDescent="0.2">
      <c r="A38" s="73"/>
      <c r="B38" s="118" t="s">
        <v>55</v>
      </c>
      <c r="C38" s="73"/>
      <c r="D38" s="80" t="s">
        <v>313</v>
      </c>
      <c r="E38" s="73"/>
      <c r="F38" s="60">
        <f>ROW()</f>
        <v>38</v>
      </c>
      <c r="G38" s="67"/>
      <c r="H38" s="67"/>
      <c r="I38" s="67"/>
      <c r="J38" s="154"/>
      <c r="K38" s="40"/>
      <c r="L38" s="60"/>
      <c r="T38" s="73"/>
    </row>
    <row customHeight="1" ht="20.100000000000001" r="39" spans="1:22" x14ac:dyDescent="0.2">
      <c r="A39" s="73"/>
      <c r="B39" s="118" t="s">
        <v>56</v>
      </c>
      <c r="C39" s="73"/>
      <c r="D39" s="80" t="s">
        <v>178</v>
      </c>
      <c r="E39" s="73"/>
      <c r="F39" s="60">
        <f>ROW()</f>
        <v>39</v>
      </c>
      <c r="G39" s="67"/>
      <c r="H39" s="67"/>
      <c r="I39" s="67"/>
      <c r="J39" s="154"/>
      <c r="K39" s="40"/>
      <c r="L39" s="60"/>
      <c r="N39" s="191">
        <f>IF(ABS(K39-(K40+K41+K43+K42))&lt;=0.5,"OK","K39: ERROR")</f>
      </c>
      <c r="T39" s="73"/>
    </row>
    <row customHeight="1" ht="20.100000000000001" r="40" spans="1:22" x14ac:dyDescent="0.2">
      <c r="A40" s="73"/>
      <c r="B40" s="118" t="s">
        <v>57</v>
      </c>
      <c r="C40" s="73"/>
      <c r="D40" s="102" t="s">
        <v>292</v>
      </c>
      <c r="E40" s="73"/>
      <c r="F40" s="60">
        <f>ROW()</f>
        <v>40</v>
      </c>
      <c r="G40" s="67"/>
      <c r="H40" s="67"/>
      <c r="I40" s="67"/>
      <c r="J40" s="154"/>
      <c r="K40" s="40"/>
      <c r="L40" s="60"/>
      <c r="T40" s="73"/>
    </row>
    <row customHeight="1" ht="20.100000000000001" r="41" spans="1:22" x14ac:dyDescent="0.2">
      <c r="A41" s="73"/>
      <c r="B41" s="118" t="s">
        <v>58</v>
      </c>
      <c r="C41" s="73"/>
      <c r="D41" s="102" t="s">
        <v>293</v>
      </c>
      <c r="E41" s="73"/>
      <c r="F41" s="60">
        <f>ROW()</f>
        <v>41</v>
      </c>
      <c r="G41" s="67"/>
      <c r="H41" s="67"/>
      <c r="I41" s="67"/>
      <c r="J41" s="154"/>
      <c r="K41" s="40"/>
      <c r="L41" s="60"/>
      <c r="T41" s="73"/>
    </row>
    <row customFormat="1" customHeight="1" ht="20.100000000000001" r="42" s="43" spans="1:22" x14ac:dyDescent="0.2">
      <c r="A42" s="45"/>
      <c r="B42" s="118" t="s">
        <v>59</v>
      </c>
      <c r="C42" s="73"/>
      <c r="D42" s="103" t="s">
        <v>294</v>
      </c>
      <c r="E42" s="45"/>
      <c r="F42" s="60">
        <f>ROW()</f>
        <v>42</v>
      </c>
      <c r="G42" s="67"/>
      <c r="H42" s="67"/>
      <c r="I42" s="67"/>
      <c r="J42" s="154"/>
      <c r="K42" s="40"/>
      <c r="L42" s="60"/>
      <c r="T42" s="45"/>
      <c r="V42" s="73"/>
    </row>
    <row customHeight="1" ht="20.100000000000001" r="43" spans="1:22" x14ac:dyDescent="0.2">
      <c r="A43" s="73"/>
      <c r="B43" s="118" t="s">
        <v>60</v>
      </c>
      <c r="C43" s="73"/>
      <c r="D43" s="102" t="s">
        <v>321</v>
      </c>
      <c r="E43" s="73"/>
      <c r="F43" s="60">
        <f>ROW()</f>
        <v>43</v>
      </c>
      <c r="G43" s="67"/>
      <c r="H43" s="67"/>
      <c r="I43" s="67"/>
      <c r="J43" s="154"/>
      <c r="K43" s="40"/>
      <c r="L43" s="60"/>
      <c r="T43" s="73"/>
    </row>
    <row customHeight="1" ht="20.100000000000001" r="44" spans="1:22" x14ac:dyDescent="0.2">
      <c r="A44" s="73"/>
      <c r="B44" s="119">
        <v>1.1299999999999999</v>
      </c>
      <c r="C44" s="73"/>
      <c r="D44" s="79" t="s">
        <v>181</v>
      </c>
      <c r="E44" s="73"/>
      <c r="F44" s="60">
        <f>ROW()</f>
        <v>44</v>
      </c>
      <c r="G44" s="67"/>
      <c r="H44" s="67"/>
      <c r="I44" s="67"/>
      <c r="J44" s="154"/>
      <c r="K44" s="40"/>
      <c r="L44" s="60"/>
      <c r="N44" s="191">
        <f>IF(K44-SUM(K45,K46)&gt;=-0.5,"OK","K44: WARNING")</f>
      </c>
      <c r="T44" s="73"/>
    </row>
    <row customHeight="1" ht="20.100000000000001" r="45" spans="1:22" x14ac:dyDescent="0.2">
      <c r="A45" s="73"/>
      <c r="B45" s="119" t="s">
        <v>61</v>
      </c>
      <c r="C45" s="73"/>
      <c r="D45" s="102" t="s">
        <v>179</v>
      </c>
      <c r="E45" s="73"/>
      <c r="F45" s="60">
        <f>ROW()</f>
        <v>45</v>
      </c>
      <c r="G45" s="67"/>
      <c r="H45" s="67"/>
      <c r="I45" s="67"/>
      <c r="J45" s="154"/>
      <c r="K45" s="40"/>
      <c r="L45" s="60"/>
      <c r="T45" s="73"/>
    </row>
    <row customHeight="1" ht="20.100000000000001" r="46" spans="1:22" x14ac:dyDescent="0.2">
      <c r="A46" s="73"/>
      <c r="B46" s="119" t="s">
        <v>62</v>
      </c>
      <c r="C46" s="73"/>
      <c r="D46" s="102" t="s">
        <v>180</v>
      </c>
      <c r="E46" s="73"/>
      <c r="F46" s="60">
        <f>ROW()</f>
        <v>46</v>
      </c>
      <c r="G46" s="67"/>
      <c r="H46" s="67"/>
      <c r="I46" s="67"/>
      <c r="J46" s="154"/>
      <c r="K46" s="40"/>
      <c r="L46" s="60"/>
      <c r="T46" s="73"/>
    </row>
    <row customHeight="1" ht="20.100000000000001" r="47" spans="1:22" x14ac:dyDescent="0.2">
      <c r="A47" s="73"/>
      <c r="B47" s="118">
        <v>1.1399999999999999</v>
      </c>
      <c r="C47" s="73"/>
      <c r="D47" s="80" t="s">
        <v>40</v>
      </c>
      <c r="E47" s="73"/>
      <c r="F47" s="60">
        <f>ROW()</f>
        <v>47</v>
      </c>
      <c r="G47" s="67"/>
      <c r="H47" s="67"/>
      <c r="I47" s="67"/>
      <c r="J47" s="154"/>
      <c r="K47" s="40"/>
      <c r="L47" s="60"/>
      <c r="T47" s="73"/>
    </row>
    <row customHeight="1" ht="20.100000000000001" r="48" spans="1:22" x14ac:dyDescent="0.2">
      <c r="A48" s="73"/>
      <c r="B48" s="118">
        <v>1.1499999999999999</v>
      </c>
      <c r="C48" s="73"/>
      <c r="D48" s="79" t="s">
        <v>24</v>
      </c>
      <c r="E48" s="73"/>
      <c r="F48" s="60">
        <f>ROW()</f>
        <v>48</v>
      </c>
      <c r="G48" s="67"/>
      <c r="H48" s="67"/>
      <c r="I48" s="67"/>
      <c r="J48" s="154"/>
      <c r="K48" s="40"/>
      <c r="L48" s="60"/>
      <c r="T48" s="73"/>
    </row>
    <row customFormat="1" customHeight="1" ht="24" r="49" s="43" spans="1:22" x14ac:dyDescent="0.2">
      <c r="A49" s="45"/>
      <c r="B49" s="120" t="s">
        <v>64</v>
      </c>
      <c r="C49" s="83"/>
      <c r="D49" s="104" t="s">
        <v>25</v>
      </c>
      <c r="E49" s="45"/>
      <c r="F49" s="60">
        <f>ROW()</f>
        <v>49</v>
      </c>
      <c r="G49" s="67"/>
      <c r="H49" s="67"/>
      <c r="I49" s="67"/>
      <c r="J49" s="154"/>
      <c r="K49" s="40"/>
      <c r="L49" s="60"/>
      <c r="N49" s="191">
        <f>IF(ABS(K49-SUM(K38,K34,K23,K33,K25,K22,K31,K26,K44,K48,K37,K39,K47,K32,K24))&lt;=0.5,"OK","K49: ERROR")</f>
      </c>
      <c r="O49" s="191">
        <f>IF(K49&gt;0,"OK","K49: ERROR")</f>
      </c>
      <c r="P49" s="191">
        <f>IF(K49-K50&gt;=-0.5,"OK","K49: WARNING")</f>
      </c>
      <c r="Q49" s="191">
        <f>IF(IF(K49&lt;&gt;0,NOT(K49=K50),TRUE),"OK","K49: WARNING")</f>
      </c>
      <c r="R49" s="191">
        <f>IF(ABS(K49-K76)&lt;=0.5,"OK","K49: ERROR")</f>
      </c>
      <c r="S49" s="191">
        <f>IF(K49-SUM(K100,K103,K102,K99,K101)&gt;=-0.5,"OK","K49: WARNING")</f>
      </c>
      <c r="T49" s="45"/>
      <c r="V49" s="73"/>
    </row>
    <row customHeight="1" ht="20.100000000000001" r="50" spans="1:22" x14ac:dyDescent="0.2">
      <c r="A50" s="73"/>
      <c r="B50" s="118" t="s">
        <v>65</v>
      </c>
      <c r="C50" s="73"/>
      <c r="D50" s="90" t="s">
        <v>295</v>
      </c>
      <c r="E50" s="73"/>
      <c r="F50" s="60">
        <f>ROW()</f>
        <v>50</v>
      </c>
      <c r="G50" s="67"/>
      <c r="H50" s="67"/>
      <c r="I50" s="67"/>
      <c r="J50" s="154"/>
      <c r="K50" s="40"/>
      <c r="L50" s="60"/>
      <c r="N50" s="191">
        <f>IF(K50-SUM(K51)&gt;=-0.5,"OK","K50: WARNING")</f>
      </c>
      <c r="T50" s="73"/>
    </row>
    <row customHeight="1" ht="20.100000000000001" r="51" spans="1:22" x14ac:dyDescent="0.2">
      <c r="A51" s="73"/>
      <c r="B51" s="121" t="s">
        <v>66</v>
      </c>
      <c r="C51" s="73"/>
      <c r="D51" s="91" t="s">
        <v>182</v>
      </c>
      <c r="E51" s="73"/>
      <c r="F51" s="60">
        <f>ROW()</f>
        <v>51</v>
      </c>
      <c r="G51" s="67"/>
      <c r="H51" s="67"/>
      <c r="I51" s="67"/>
      <c r="J51" s="154"/>
      <c r="K51" s="40"/>
      <c r="L51" s="60"/>
      <c r="T51" s="73"/>
    </row>
    <row customFormat="1" customHeight="1" ht="24.95" r="52" s="43" spans="1:22" x14ac:dyDescent="0.2">
      <c r="A52" s="45"/>
      <c r="B52" s="95" t="s">
        <v>49</v>
      </c>
      <c r="C52" s="86"/>
      <c r="D52" s="107" t="s">
        <v>27</v>
      </c>
      <c r="E52" s="45"/>
      <c r="F52" s="60"/>
      <c r="G52" s="67"/>
      <c r="H52" s="67"/>
      <c r="I52" s="67"/>
      <c r="J52" s="154"/>
      <c r="K52" s="42"/>
      <c r="L52" s="60"/>
      <c r="T52" s="46"/>
      <c r="V52" s="73"/>
    </row>
    <row customHeight="1" ht="20.100000000000001" r="53" spans="1:22" x14ac:dyDescent="0.2">
      <c r="A53" s="73"/>
      <c r="B53" s="121" t="s">
        <v>67</v>
      </c>
      <c r="C53" s="73"/>
      <c r="D53" s="105" t="s">
        <v>28</v>
      </c>
      <c r="E53" s="73"/>
      <c r="F53" s="60">
        <f>ROW()</f>
        <v>53</v>
      </c>
      <c r="G53" s="67"/>
      <c r="H53" s="67"/>
      <c r="I53" s="67"/>
      <c r="J53" s="154"/>
      <c r="K53" s="40"/>
      <c r="L53" s="60"/>
      <c r="T53" s="73"/>
    </row>
    <row customHeight="1" ht="20.100000000000001" r="54" spans="1:22" x14ac:dyDescent="0.2">
      <c r="A54" s="73"/>
      <c r="B54" s="121" t="s">
        <v>68</v>
      </c>
      <c r="C54" s="73"/>
      <c r="D54" s="82" t="s">
        <v>78</v>
      </c>
      <c r="E54" s="73"/>
      <c r="F54" s="60">
        <f>ROW()</f>
        <v>54</v>
      </c>
      <c r="G54" s="67"/>
      <c r="H54" s="67"/>
      <c r="I54" s="67"/>
      <c r="J54" s="154"/>
      <c r="K54" s="40"/>
      <c r="L54" s="60"/>
      <c r="T54" s="73"/>
    </row>
    <row customHeight="1" ht="20.100000000000001" r="55" spans="1:22" x14ac:dyDescent="0.2">
      <c r="A55" s="73"/>
      <c r="B55" s="121" t="s">
        <v>69</v>
      </c>
      <c r="C55" s="73"/>
      <c r="D55" s="108" t="s">
        <v>29</v>
      </c>
      <c r="E55" s="73"/>
      <c r="F55" s="60">
        <f>ROW()</f>
        <v>55</v>
      </c>
      <c r="G55" s="67"/>
      <c r="H55" s="67"/>
      <c r="I55" s="67"/>
      <c r="J55" s="154"/>
      <c r="K55" s="40"/>
      <c r="L55" s="60"/>
      <c r="T55" s="73"/>
    </row>
    <row customHeight="1" ht="23.25" r="56" spans="1:22" x14ac:dyDescent="0.2">
      <c r="A56" s="73"/>
      <c r="B56" s="118">
        <v>2.4</v>
      </c>
      <c r="C56" s="45"/>
      <c r="D56" s="88" t="s">
        <v>30</v>
      </c>
      <c r="E56" s="73"/>
      <c r="F56" s="60">
        <f>ROW()</f>
        <v>56</v>
      </c>
      <c r="G56" s="67"/>
      <c r="H56" s="67"/>
      <c r="I56" s="67"/>
      <c r="J56" s="154"/>
      <c r="K56" s="40"/>
      <c r="L56" s="60"/>
      <c r="T56" s="73"/>
    </row>
    <row customHeight="1" ht="23.25" r="57" spans="1:22" x14ac:dyDescent="0.2">
      <c r="A57" s="73"/>
      <c r="B57" s="118">
        <v>2.5</v>
      </c>
      <c r="C57" s="45"/>
      <c r="D57" s="88" t="s">
        <v>31</v>
      </c>
      <c r="E57" s="73"/>
      <c r="F57" s="60">
        <f>ROW()</f>
        <v>57</v>
      </c>
      <c r="G57" s="67"/>
      <c r="H57" s="67"/>
      <c r="I57" s="67"/>
      <c r="J57" s="154"/>
      <c r="K57" s="40"/>
      <c r="L57" s="60"/>
      <c r="T57" s="73"/>
    </row>
    <row customFormat="1" customHeight="1" ht="20.100000000000001" r="58" s="43" spans="1:22" x14ac:dyDescent="0.2">
      <c r="A58" s="45"/>
      <c r="B58" s="118">
        <v>2.6</v>
      </c>
      <c r="C58" s="73"/>
      <c r="D58" s="88" t="s">
        <v>32</v>
      </c>
      <c r="E58" s="45"/>
      <c r="F58" s="60">
        <f>ROW()</f>
        <v>58</v>
      </c>
      <c r="G58" s="67"/>
      <c r="H58" s="67"/>
      <c r="I58" s="67"/>
      <c r="J58" s="154"/>
      <c r="K58" s="40"/>
      <c r="L58" s="60"/>
      <c r="T58" s="45"/>
      <c r="V58" s="73"/>
    </row>
    <row customHeight="1" ht="20.100000000000001" r="59" spans="1:22" x14ac:dyDescent="0.2">
      <c r="A59" s="73"/>
      <c r="B59" s="118">
        <v>2.7</v>
      </c>
      <c r="C59" s="73"/>
      <c r="D59" s="88" t="s">
        <v>33</v>
      </c>
      <c r="E59" s="73"/>
      <c r="F59" s="60">
        <f>ROW()</f>
        <v>59</v>
      </c>
      <c r="G59" s="67"/>
      <c r="H59" s="67"/>
      <c r="I59" s="67"/>
      <c r="J59" s="154"/>
      <c r="K59" s="40"/>
      <c r="L59" s="60"/>
      <c r="T59" s="73"/>
    </row>
    <row customHeight="1" ht="20.100000000000001" r="60" spans="1:22" x14ac:dyDescent="0.2">
      <c r="A60" s="73"/>
      <c r="B60" s="118">
        <v>2.8</v>
      </c>
      <c r="C60" s="73"/>
      <c r="D60" s="88" t="s">
        <v>34</v>
      </c>
      <c r="E60" s="73"/>
      <c r="F60" s="60">
        <f>ROW()</f>
        <v>60</v>
      </c>
      <c r="G60" s="67"/>
      <c r="H60" s="67"/>
      <c r="I60" s="67"/>
      <c r="J60" s="154"/>
      <c r="K60" s="40"/>
      <c r="L60" s="60"/>
      <c r="N60" s="191">
        <f>IF(ABS(K60-SUM(K62,K61))&lt;=0.5,"OK","K60: ERROR")</f>
      </c>
      <c r="T60" s="73"/>
    </row>
    <row customHeight="1" ht="20.100000000000001" r="61" spans="1:22" x14ac:dyDescent="0.2">
      <c r="A61" s="161"/>
      <c r="B61" s="165" t="s">
        <v>399</v>
      </c>
      <c r="C61" s="161"/>
      <c r="D61" s="102" t="s">
        <v>400</v>
      </c>
      <c r="E61" s="161"/>
      <c r="F61" s="60">
        <f>ROW()</f>
        <v>61</v>
      </c>
      <c r="G61" s="67"/>
      <c r="H61" s="67"/>
      <c r="I61" s="67"/>
      <c r="J61" s="166"/>
      <c r="K61" s="40"/>
      <c r="L61" s="60"/>
      <c r="T61" s="161"/>
      <c r="V61" s="161"/>
    </row>
    <row customHeight="1" ht="20.100000000000001" r="62" spans="1:22" x14ac:dyDescent="0.2">
      <c r="A62" s="161"/>
      <c r="B62" s="165" t="s">
        <v>402</v>
      </c>
      <c r="C62" s="161"/>
      <c r="D62" s="102" t="s">
        <v>403</v>
      </c>
      <c r="E62" s="161"/>
      <c r="F62" s="60">
        <f>ROW()</f>
        <v>62</v>
      </c>
      <c r="G62" s="67"/>
      <c r="H62" s="67"/>
      <c r="I62" s="67"/>
      <c r="J62" s="166"/>
      <c r="K62" s="40"/>
      <c r="L62" s="60"/>
      <c r="T62" s="161"/>
      <c r="V62" s="161"/>
    </row>
    <row customHeight="1" ht="20.100000000000001" r="63" spans="1:22" x14ac:dyDescent="0.2">
      <c r="A63" s="73"/>
      <c r="B63" s="118">
        <v>2.9</v>
      </c>
      <c r="C63" s="73"/>
      <c r="D63" s="89" t="s">
        <v>35</v>
      </c>
      <c r="E63" s="73"/>
      <c r="F63" s="60">
        <f>ROW()</f>
        <v>63</v>
      </c>
      <c r="G63" s="67"/>
      <c r="H63" s="67"/>
      <c r="I63" s="67"/>
      <c r="J63" s="154"/>
      <c r="K63" s="40"/>
      <c r="L63" s="60"/>
      <c r="T63" s="73"/>
    </row>
    <row customHeight="1" ht="20.100000000000001" r="64" spans="1:22" x14ac:dyDescent="0.2">
      <c r="A64" s="21"/>
      <c r="B64" s="118" t="s">
        <v>70</v>
      </c>
      <c r="C64" s="73"/>
      <c r="D64" s="89" t="s">
        <v>41</v>
      </c>
      <c r="E64" s="21"/>
      <c r="F64" s="60">
        <f>ROW()</f>
        <v>64</v>
      </c>
      <c r="G64" s="67"/>
      <c r="H64" s="67"/>
      <c r="I64" s="67"/>
      <c r="J64" s="154"/>
      <c r="K64" s="40"/>
      <c r="L64" s="60"/>
    </row>
    <row customHeight="1" ht="20.100000000000001" r="65" spans="1:22" x14ac:dyDescent="0.2">
      <c r="A65" s="22"/>
      <c r="B65" s="118">
        <v>2.11</v>
      </c>
      <c r="C65" s="73"/>
      <c r="D65" s="89" t="s">
        <v>36</v>
      </c>
      <c r="E65" s="22"/>
      <c r="F65" s="60">
        <f>ROW()</f>
        <v>65</v>
      </c>
      <c r="G65" s="67"/>
      <c r="H65" s="67"/>
      <c r="I65" s="67"/>
      <c r="J65" s="154"/>
      <c r="K65" s="40"/>
      <c r="L65" s="60"/>
    </row>
    <row customFormat="1" customHeight="1" ht="20.100000000000001" r="66" s="43" spans="1:22" x14ac:dyDescent="0.2">
      <c r="A66" s="44"/>
      <c r="B66" s="143" t="s">
        <v>75</v>
      </c>
      <c r="C66" s="73"/>
      <c r="D66" s="105" t="s">
        <v>37</v>
      </c>
      <c r="E66" s="44"/>
      <c r="F66" s="60">
        <f>ROW()</f>
        <v>66</v>
      </c>
      <c r="G66" s="67"/>
      <c r="H66" s="67"/>
      <c r="I66" s="67"/>
      <c r="J66" s="154"/>
      <c r="K66" s="40"/>
      <c r="L66" s="60"/>
      <c r="V66" s="73"/>
    </row>
    <row customHeight="1" ht="20.100000000000001" r="67" spans="1:22" x14ac:dyDescent="0.2">
      <c r="B67" s="143" t="s">
        <v>76</v>
      </c>
      <c r="C67" s="73"/>
      <c r="D67" s="105" t="s">
        <v>38</v>
      </c>
      <c r="F67" s="60">
        <f>ROW()</f>
        <v>67</v>
      </c>
      <c r="G67" s="67"/>
      <c r="H67" s="67"/>
      <c r="I67" s="67"/>
      <c r="J67" s="154"/>
      <c r="K67" s="40"/>
      <c r="L67" s="60"/>
      <c r="N67" s="191">
        <f>IF(OR(NOT(K67&lt;&gt;0),K67&gt;=0),"OK","K67: ERROR")</f>
      </c>
    </row>
    <row customHeight="1" ht="20.100000000000001" r="68" spans="1:22" x14ac:dyDescent="0.2">
      <c r="B68" s="143" t="s">
        <v>77</v>
      </c>
      <c r="C68" s="73"/>
      <c r="D68" s="105" t="s">
        <v>314</v>
      </c>
      <c r="F68" s="60">
        <f>ROW()</f>
        <v>68</v>
      </c>
      <c r="G68" s="67"/>
      <c r="H68" s="67"/>
      <c r="I68" s="67"/>
      <c r="J68" s="154"/>
      <c r="K68" s="40"/>
      <c r="L68" s="60"/>
      <c r="N68" s="191">
        <f>IF(K68-SUM(K69)&gt;=-0.5,"OK","K68: WARNING")</f>
      </c>
    </row>
    <row customHeight="1" ht="20.100000000000001" r="69" spans="1:22" x14ac:dyDescent="0.2">
      <c r="B69" s="144" t="s">
        <v>71</v>
      </c>
      <c r="C69" s="73"/>
      <c r="D69" s="90" t="s">
        <v>183</v>
      </c>
      <c r="F69" s="60">
        <f>ROW()</f>
        <v>69</v>
      </c>
      <c r="G69" s="67"/>
      <c r="H69" s="67"/>
      <c r="I69" s="67"/>
      <c r="J69" s="154"/>
      <c r="K69" s="40"/>
      <c r="L69" s="60"/>
    </row>
    <row customHeight="1" ht="20.100000000000001" r="70" spans="1:22" x14ac:dyDescent="0.2">
      <c r="B70" s="144">
        <v>2.15</v>
      </c>
      <c r="C70" s="73"/>
      <c r="D70" s="105" t="s">
        <v>315</v>
      </c>
      <c r="F70" s="60">
        <f>ROW()</f>
        <v>70</v>
      </c>
      <c r="G70" s="155"/>
      <c r="H70" s="155"/>
      <c r="I70" s="155"/>
      <c r="J70" s="156"/>
      <c r="K70" s="41"/>
      <c r="L70" s="60"/>
    </row>
    <row customHeight="1" ht="20.100000000000001" r="71" spans="1:22" x14ac:dyDescent="0.2">
      <c r="B71" s="144">
        <v>2.16</v>
      </c>
      <c r="C71" s="73"/>
      <c r="D71" s="105" t="s">
        <v>381</v>
      </c>
      <c r="F71" s="60">
        <f>ROW()</f>
        <v>71</v>
      </c>
      <c r="G71" s="155"/>
      <c r="H71" s="155"/>
      <c r="I71" s="155"/>
      <c r="J71" s="156"/>
      <c r="K71" s="40"/>
      <c r="L71" s="60"/>
    </row>
    <row customHeight="1" ht="20.100000000000001" r="72" spans="1:22" x14ac:dyDescent="0.2">
      <c r="B72" s="144">
        <v>2.17</v>
      </c>
      <c r="C72" s="73"/>
      <c r="D72" s="79" t="s">
        <v>359</v>
      </c>
      <c r="F72" s="60">
        <f>ROW()</f>
        <v>72</v>
      </c>
      <c r="G72" s="155"/>
      <c r="H72" s="155"/>
      <c r="I72" s="155"/>
      <c r="J72" s="156"/>
      <c r="K72" s="40"/>
      <c r="L72" s="60"/>
      <c r="N72" s="191">
        <f>IF(OR(NOT(K72&lt;&gt;0),K72&gt;=0),"OK","K72: ERROR")</f>
      </c>
    </row>
    <row customHeight="1" ht="20.100000000000001" r="73" spans="1:22" x14ac:dyDescent="0.2">
      <c r="B73" s="144">
        <v>2.1800000000000002</v>
      </c>
      <c r="C73" s="73"/>
      <c r="D73" s="79" t="s">
        <v>328</v>
      </c>
      <c r="F73" s="60">
        <f>ROW()</f>
        <v>73</v>
      </c>
      <c r="G73" s="155"/>
      <c r="H73" s="155"/>
      <c r="I73" s="155"/>
      <c r="J73" s="156"/>
      <c r="K73" s="40"/>
      <c r="L73" s="60"/>
    </row>
    <row customHeight="1" ht="20.100000000000001" r="74" spans="1:22" x14ac:dyDescent="0.2">
      <c r="B74" s="144">
        <v>2.19</v>
      </c>
      <c r="C74" s="134"/>
      <c r="D74" s="79" t="s">
        <v>322</v>
      </c>
      <c r="F74" s="60">
        <f>ROW()</f>
        <v>74</v>
      </c>
      <c r="G74" s="155"/>
      <c r="H74" s="155"/>
      <c r="I74" s="155"/>
      <c r="J74" s="156"/>
      <c r="K74" s="40"/>
      <c r="L74" s="60"/>
      <c r="V74" s="134"/>
    </row>
    <row customHeight="1" ht="20.100000000000001" r="75" spans="1:22" x14ac:dyDescent="0.2">
      <c r="B75" s="144" t="s">
        <v>316</v>
      </c>
      <c r="C75" s="137"/>
      <c r="D75" s="102" t="s">
        <v>323</v>
      </c>
      <c r="F75" s="60">
        <f>ROW()</f>
        <v>75</v>
      </c>
      <c r="G75" s="155"/>
      <c r="H75" s="155"/>
      <c r="I75" s="155"/>
      <c r="J75" s="156"/>
      <c r="K75" s="40"/>
      <c r="L75" s="60"/>
      <c r="V75" s="137"/>
    </row>
    <row customFormat="1" customHeight="1" ht="25.5" r="76" s="43" spans="1:22" x14ac:dyDescent="0.2">
      <c r="B76" s="145" t="s">
        <v>72</v>
      </c>
      <c r="C76" s="83"/>
      <c r="D76" s="106" t="s">
        <v>39</v>
      </c>
      <c r="F76" s="60">
        <f>ROW()</f>
        <v>76</v>
      </c>
      <c r="G76" s="155"/>
      <c r="H76" s="155"/>
      <c r="I76" s="155"/>
      <c r="J76" s="156"/>
      <c r="K76" s="40"/>
      <c r="L76" s="60"/>
      <c r="N76" s="191">
        <f>IF(ABS(K76-SUM(K60,-K72,K58,K74,K67,K70,K56,K59,K68,K73,K66,K63,K65,K64,K53,K55,K57,K54,K71))&lt;=0.5,"OK","K76: ERROR")</f>
      </c>
      <c r="O76" s="191">
        <f>IF(K76&gt;0,"OK","K76: ERROR")</f>
      </c>
      <c r="P76" s="191">
        <f>IF(K76-K77&gt;=-0.5,"OK","K76: WARNING")</f>
      </c>
      <c r="Q76" s="191">
        <f>IF(IF(K76&lt;&gt;0,NOT(K76=K77),TRUE),"OK","K76: WARNING")</f>
      </c>
      <c r="R76" s="191">
        <f>IF(K76-SUM(K105,K108,K107,K104,K106)&gt;=-0.5,"OK","K76: WARNING")</f>
      </c>
      <c r="V76" s="73"/>
    </row>
    <row customHeight="1" ht="20.100000000000001" r="77" spans="1:22" x14ac:dyDescent="0.2">
      <c r="B77" s="144" t="s">
        <v>73</v>
      </c>
      <c r="C77" s="73"/>
      <c r="D77" s="102" t="s">
        <v>296</v>
      </c>
      <c r="F77" s="60">
        <f>ROW()</f>
        <v>77</v>
      </c>
      <c r="G77" s="155"/>
      <c r="H77" s="155"/>
      <c r="I77" s="155"/>
      <c r="J77" s="156"/>
      <c r="K77" s="40"/>
      <c r="L77" s="60"/>
      <c r="N77" s="191">
        <f>IF(K77-SUM(K78)&gt;=-0.5,"OK","K77: WARNING")</f>
      </c>
    </row>
    <row customHeight="1" ht="20.100000000000001" r="78" spans="1:22" x14ac:dyDescent="0.2">
      <c r="B78" s="143" t="s">
        <v>74</v>
      </c>
      <c r="C78" s="73"/>
      <c r="D78" s="91" t="s">
        <v>182</v>
      </c>
      <c r="F78" s="60">
        <f>ROW()</f>
        <v>78</v>
      </c>
      <c r="G78" s="155"/>
      <c r="H78" s="155"/>
      <c r="I78" s="155"/>
      <c r="J78" s="156"/>
      <c r="K78" s="40"/>
      <c r="L78" s="60"/>
    </row>
    <row customFormat="1" customHeight="1" ht="24.95" r="79" s="43" spans="1:22" x14ac:dyDescent="0.2">
      <c r="A79" s="45"/>
      <c r="B79" s="117" t="s">
        <v>80</v>
      </c>
      <c r="C79" s="86"/>
      <c r="D79" s="107" t="s">
        <v>79</v>
      </c>
      <c r="E79" s="45"/>
      <c r="F79" s="60"/>
      <c r="G79" s="155"/>
      <c r="H79" s="155"/>
      <c r="I79" s="155"/>
      <c r="J79" s="156"/>
      <c r="K79" s="42"/>
      <c r="L79" s="60"/>
      <c r="T79" s="46"/>
      <c r="V79" s="73"/>
    </row>
    <row customHeight="1" ht="20.100000000000001" r="80" spans="1:22" x14ac:dyDescent="0.2">
      <c r="B80" s="143" t="s">
        <v>81</v>
      </c>
      <c r="C80" s="73"/>
      <c r="D80" s="105" t="s">
        <v>85</v>
      </c>
      <c r="F80" s="60">
        <f>ROW()</f>
        <v>80</v>
      </c>
      <c r="G80" s="155"/>
      <c r="H80" s="155"/>
      <c r="I80" s="155"/>
      <c r="J80" s="156"/>
      <c r="K80" s="40"/>
      <c r="L80" s="60"/>
    </row>
    <row customHeight="1" ht="20.100000000000001" r="81" spans="1:22" x14ac:dyDescent="0.2">
      <c r="B81" s="143" t="s">
        <v>82</v>
      </c>
      <c r="C81" s="73"/>
      <c r="D81" s="105" t="s">
        <v>86</v>
      </c>
      <c r="F81" s="60">
        <f>ROW()</f>
        <v>81</v>
      </c>
      <c r="G81" s="155"/>
      <c r="H81" s="155"/>
      <c r="I81" s="155"/>
      <c r="J81" s="156"/>
      <c r="K81" s="40"/>
      <c r="L81" s="60"/>
    </row>
    <row customHeight="1" ht="20.100000000000001" r="82" spans="1:22" x14ac:dyDescent="0.2">
      <c r="B82" s="143" t="s">
        <v>83</v>
      </c>
      <c r="C82" s="73"/>
      <c r="D82" s="105" t="s">
        <v>87</v>
      </c>
      <c r="F82" s="60">
        <f>ROW()</f>
        <v>82</v>
      </c>
      <c r="G82" s="155"/>
      <c r="H82" s="155"/>
      <c r="I82" s="155"/>
      <c r="J82" s="156"/>
      <c r="K82" s="40"/>
      <c r="L82" s="60"/>
    </row>
    <row customHeight="1" ht="20.100000000000001" r="83" spans="1:22" x14ac:dyDescent="0.2">
      <c r="B83" s="146" t="s">
        <v>84</v>
      </c>
      <c r="C83" s="73"/>
      <c r="D83" s="82" t="s">
        <v>88</v>
      </c>
      <c r="F83" s="60">
        <f>ROW()</f>
        <v>83</v>
      </c>
      <c r="G83" s="155"/>
      <c r="H83" s="155"/>
      <c r="I83" s="155"/>
      <c r="J83" s="156"/>
      <c r="K83" s="40"/>
      <c r="L83" s="60"/>
    </row>
    <row customFormat="1" customHeight="1" ht="24.95" r="84" s="43" spans="1:22" x14ac:dyDescent="0.2">
      <c r="A84" s="45"/>
      <c r="B84" s="117" t="s">
        <v>332</v>
      </c>
      <c r="C84" s="86"/>
      <c r="D84" s="107" t="s">
        <v>333</v>
      </c>
      <c r="E84" s="45"/>
      <c r="F84" s="60"/>
      <c r="G84" s="155"/>
      <c r="H84" s="155"/>
      <c r="I84" s="155"/>
      <c r="J84" s="156"/>
      <c r="K84" s="42"/>
      <c r="L84" s="60"/>
      <c r="T84" s="46"/>
      <c r="V84" s="73"/>
    </row>
    <row customHeight="1" ht="20.100000000000001" r="85" spans="1:22" x14ac:dyDescent="0.2">
      <c r="B85" s="143" t="s">
        <v>89</v>
      </c>
      <c r="C85" s="73"/>
      <c r="D85" s="105" t="s">
        <v>91</v>
      </c>
      <c r="F85" s="60">
        <f>ROW()</f>
        <v>85</v>
      </c>
      <c r="G85" s="155"/>
      <c r="H85" s="155"/>
      <c r="I85" s="155"/>
      <c r="J85" s="156"/>
      <c r="K85" s="40"/>
      <c r="L85" s="60"/>
      <c r="N85" s="191">
        <f>IF(K85&lt;&gt;0,"OK","K85: WARNING")</f>
      </c>
      <c r="O85" s="191">
        <f>IF(NOT(K85&lt;0),"OK","K85: ERROR")</f>
      </c>
    </row>
    <row customHeight="1" ht="20.100000000000001" r="86" spans="1:22" x14ac:dyDescent="0.2">
      <c r="B86" s="143" t="s">
        <v>90</v>
      </c>
      <c r="C86" s="73"/>
      <c r="D86" s="108" t="s">
        <v>92</v>
      </c>
      <c r="F86" s="60">
        <f>ROW()</f>
        <v>86</v>
      </c>
      <c r="G86" s="155"/>
      <c r="H86" s="155"/>
      <c r="I86" s="155"/>
      <c r="J86" s="156"/>
      <c r="K86" s="40"/>
      <c r="L86" s="60"/>
    </row>
    <row customFormat="1" customHeight="1" ht="24.95" r="87" s="43" spans="1:22" x14ac:dyDescent="0.2">
      <c r="A87" s="45"/>
      <c r="B87" s="117" t="s">
        <v>50</v>
      </c>
      <c r="C87" s="86"/>
      <c r="D87" s="107" t="s">
        <v>93</v>
      </c>
      <c r="E87" s="45"/>
      <c r="F87" s="60"/>
      <c r="G87" s="155"/>
      <c r="H87" s="155"/>
      <c r="I87" s="155"/>
      <c r="J87" s="158"/>
      <c r="K87" s="124"/>
      <c r="L87" s="60"/>
      <c r="T87" s="46"/>
      <c r="V87" s="73"/>
    </row>
    <row customHeight="1" ht="20.100000000000001" r="88" spans="1:22" x14ac:dyDescent="0.2">
      <c r="B88" s="143" t="s">
        <v>334</v>
      </c>
      <c r="C88" s="73"/>
      <c r="D88" s="105" t="s">
        <v>405</v>
      </c>
      <c r="F88" s="60">
        <f>ROW()</f>
        <v>88</v>
      </c>
      <c r="G88" s="155"/>
      <c r="H88" s="155"/>
      <c r="I88" s="155"/>
      <c r="J88" s="159"/>
      <c r="K88" s="40"/>
      <c r="L88" s="60"/>
      <c r="N88" s="191">
        <f>IF(OR(NOT(K88&lt;&gt;0),K88&gt;=0),"OK","K88: WARNING")</f>
      </c>
    </row>
    <row customHeight="1" ht="20.100000000000001" r="89" spans="1:22" x14ac:dyDescent="0.2">
      <c r="B89" s="143" t="s">
        <v>335</v>
      </c>
      <c r="C89" s="73"/>
      <c r="D89" s="108" t="s">
        <v>346</v>
      </c>
      <c r="F89" s="60">
        <f>ROW()</f>
        <v>89</v>
      </c>
      <c r="G89" s="155"/>
      <c r="H89" s="155"/>
      <c r="I89" s="155"/>
      <c r="J89" s="156"/>
      <c r="K89" s="40"/>
      <c r="L89" s="60"/>
    </row>
    <row customFormat="1" customHeight="1" ht="24.95" r="90" s="43" spans="1:22" x14ac:dyDescent="0.2">
      <c r="A90" s="45"/>
      <c r="B90" s="117" t="s">
        <v>336</v>
      </c>
      <c r="C90" s="86"/>
      <c r="D90" s="107" t="s">
        <v>324</v>
      </c>
      <c r="E90" s="45"/>
      <c r="F90" s="60"/>
      <c r="G90" s="155"/>
      <c r="H90" s="155"/>
      <c r="I90" s="155"/>
      <c r="J90" s="156"/>
      <c r="K90" s="42"/>
      <c r="L90" s="60"/>
      <c r="T90" s="46"/>
      <c r="V90" s="73"/>
    </row>
    <row customHeight="1" ht="20.100000000000001" r="91" spans="1:22" x14ac:dyDescent="0.2">
      <c r="B91" s="143" t="s">
        <v>96</v>
      </c>
      <c r="C91" s="73"/>
      <c r="D91" s="105" t="s">
        <v>100</v>
      </c>
      <c r="F91" s="60">
        <f>ROW()</f>
        <v>91</v>
      </c>
      <c r="G91" s="155"/>
      <c r="H91" s="155"/>
      <c r="I91" s="155"/>
      <c r="J91" s="156"/>
      <c r="K91" s="40"/>
      <c r="L91" s="60"/>
      <c r="N91" s="191">
        <f>IF(K91-SUM(K92,K93)&gt;=-0.5,"OK","K91: WARNING")</f>
      </c>
    </row>
    <row customHeight="1" ht="20.100000000000001" r="92" spans="1:22" x14ac:dyDescent="0.2">
      <c r="B92" s="143" t="s">
        <v>172</v>
      </c>
      <c r="C92" s="73"/>
      <c r="D92" s="87" t="s">
        <v>325</v>
      </c>
      <c r="F92" s="60">
        <f>ROW()</f>
        <v>92</v>
      </c>
      <c r="G92" s="155"/>
      <c r="H92" s="155"/>
      <c r="I92" s="155"/>
      <c r="J92" s="156"/>
      <c r="K92" s="40"/>
      <c r="L92" s="60"/>
    </row>
    <row customHeight="1" ht="20.100000000000001" r="93" spans="1:22" x14ac:dyDescent="0.2">
      <c r="B93" s="143" t="s">
        <v>173</v>
      </c>
      <c r="C93" s="73"/>
      <c r="D93" s="87" t="s">
        <v>326</v>
      </c>
      <c r="F93" s="60">
        <f>ROW()</f>
        <v>93</v>
      </c>
      <c r="G93" s="155"/>
      <c r="H93" s="155"/>
      <c r="I93" s="155"/>
      <c r="J93" s="156"/>
      <c r="K93" s="40"/>
      <c r="L93" s="60"/>
    </row>
    <row customHeight="1" ht="20.100000000000001" r="94" spans="1:22" x14ac:dyDescent="0.2">
      <c r="B94" s="143" t="s">
        <v>97</v>
      </c>
      <c r="C94" s="73"/>
      <c r="D94" s="108" t="s">
        <v>101</v>
      </c>
      <c r="F94" s="60">
        <f>ROW()</f>
        <v>94</v>
      </c>
      <c r="G94" s="155"/>
      <c r="H94" s="155"/>
      <c r="I94" s="155"/>
      <c r="J94" s="156"/>
      <c r="K94" s="40"/>
      <c r="L94" s="60"/>
    </row>
    <row customHeight="1" ht="32.1" r="95" spans="1:22" x14ac:dyDescent="0.2">
      <c r="B95" s="147" t="s">
        <v>98</v>
      </c>
      <c r="C95" s="73"/>
      <c r="D95" s="167" t="s">
        <v>406</v>
      </c>
      <c r="F95" s="60">
        <f>ROW()</f>
        <v>95</v>
      </c>
      <c r="G95" s="155"/>
      <c r="H95" s="155"/>
      <c r="I95" s="155"/>
      <c r="J95" s="156"/>
      <c r="K95" s="40"/>
      <c r="L95" s="60"/>
    </row>
    <row customHeight="1" ht="32.1" r="96" spans="1:22" x14ac:dyDescent="0.2">
      <c r="B96" s="170" t="s">
        <v>175</v>
      </c>
      <c r="C96" s="168"/>
      <c r="D96" s="123" t="s">
        <v>409</v>
      </c>
      <c r="F96" s="60">
        <f>ROW()</f>
        <v>96</v>
      </c>
      <c r="G96" s="155"/>
      <c r="H96" s="155"/>
      <c r="I96" s="155"/>
      <c r="J96" s="171"/>
      <c r="K96" s="40"/>
      <c r="L96" s="60"/>
      <c r="V96" s="168"/>
    </row>
    <row customHeight="1" ht="20.100000000000001" r="97" spans="1:22" x14ac:dyDescent="0.2">
      <c r="B97" s="147" t="s">
        <v>410</v>
      </c>
      <c r="C97" s="76"/>
      <c r="D97" s="123" t="s">
        <v>174</v>
      </c>
      <c r="F97" s="60">
        <f>ROW()</f>
        <v>97</v>
      </c>
      <c r="G97" s="155"/>
      <c r="H97" s="155"/>
      <c r="I97" s="155"/>
      <c r="J97" s="156"/>
      <c r="K97" s="40"/>
      <c r="L97" s="60"/>
      <c r="V97" s="76"/>
    </row>
    <row customFormat="1" customHeight="1" ht="27" r="98" s="43" spans="1:22" x14ac:dyDescent="0.2">
      <c r="A98" s="45"/>
      <c r="B98" s="117" t="s">
        <v>337</v>
      </c>
      <c r="C98" s="86"/>
      <c r="D98" s="109" t="s">
        <v>327</v>
      </c>
      <c r="E98" s="45"/>
      <c r="F98" s="60"/>
      <c r="G98" s="155"/>
      <c r="H98" s="155"/>
      <c r="I98" s="155"/>
      <c r="J98" s="156"/>
      <c r="K98" s="42"/>
      <c r="L98" s="60"/>
      <c r="T98" s="46"/>
      <c r="V98" s="73"/>
    </row>
    <row customHeight="1" ht="20.100000000000001" r="99" spans="1:22" x14ac:dyDescent="0.2">
      <c r="B99" s="143" t="s">
        <v>104</v>
      </c>
      <c r="C99" s="73"/>
      <c r="D99" s="105" t="s">
        <v>113</v>
      </c>
      <c r="F99" s="60">
        <f>ROW()</f>
        <v>99</v>
      </c>
      <c r="G99" s="155"/>
      <c r="H99" s="155"/>
      <c r="I99" s="155"/>
      <c r="J99" s="156"/>
      <c r="K99" s="40"/>
      <c r="L99" s="60"/>
    </row>
    <row customHeight="1" ht="20.100000000000001" r="100" spans="1:22" x14ac:dyDescent="0.2">
      <c r="B100" s="143" t="s">
        <v>105</v>
      </c>
      <c r="C100" s="73"/>
      <c r="D100" s="108" t="s">
        <v>317</v>
      </c>
      <c r="F100" s="60">
        <f>ROW()</f>
        <v>100</v>
      </c>
      <c r="G100" s="155"/>
      <c r="H100" s="155"/>
      <c r="I100" s="155"/>
      <c r="J100" s="156"/>
      <c r="K100" s="40"/>
      <c r="L100" s="60"/>
    </row>
    <row customHeight="1" ht="20.100000000000001" r="101" spans="1:22" x14ac:dyDescent="0.2">
      <c r="B101" s="143" t="s">
        <v>106</v>
      </c>
      <c r="C101" s="73"/>
      <c r="D101" s="108" t="s">
        <v>114</v>
      </c>
      <c r="F101" s="60">
        <f>ROW()</f>
        <v>101</v>
      </c>
      <c r="G101" s="155"/>
      <c r="H101" s="155"/>
      <c r="I101" s="155"/>
      <c r="J101" s="156"/>
      <c r="K101" s="40"/>
      <c r="L101" s="60"/>
    </row>
    <row customHeight="1" ht="20.100000000000001" r="102" spans="1:22" x14ac:dyDescent="0.2">
      <c r="B102" s="143" t="s">
        <v>107</v>
      </c>
      <c r="C102" s="73"/>
      <c r="D102" s="108" t="s">
        <v>115</v>
      </c>
      <c r="F102" s="60">
        <f>ROW()</f>
        <v>102</v>
      </c>
      <c r="G102" s="155"/>
      <c r="H102" s="155"/>
      <c r="I102" s="155"/>
      <c r="J102" s="156"/>
      <c r="K102" s="40"/>
      <c r="L102" s="60"/>
    </row>
    <row customHeight="1" ht="20.100000000000001" r="103" spans="1:22" x14ac:dyDescent="0.2">
      <c r="B103" s="143" t="s">
        <v>108</v>
      </c>
      <c r="C103" s="73"/>
      <c r="D103" s="108" t="s">
        <v>116</v>
      </c>
      <c r="F103" s="60">
        <f>ROW()</f>
        <v>103</v>
      </c>
      <c r="G103" s="155"/>
      <c r="H103" s="155"/>
      <c r="I103" s="155"/>
      <c r="J103" s="156"/>
      <c r="K103" s="40"/>
      <c r="L103" s="60"/>
    </row>
    <row customHeight="1" ht="20.100000000000001" r="104" spans="1:22" x14ac:dyDescent="0.2">
      <c r="B104" s="143" t="s">
        <v>109</v>
      </c>
      <c r="C104" s="73"/>
      <c r="D104" s="108" t="s">
        <v>117</v>
      </c>
      <c r="F104" s="60">
        <f>ROW()</f>
        <v>104</v>
      </c>
      <c r="G104" s="155"/>
      <c r="H104" s="155"/>
      <c r="I104" s="155"/>
      <c r="J104" s="156"/>
      <c r="K104" s="40"/>
      <c r="L104" s="60"/>
    </row>
    <row customHeight="1" ht="20.100000000000001" r="105" spans="1:22" x14ac:dyDescent="0.2">
      <c r="B105" s="143" t="s">
        <v>110</v>
      </c>
      <c r="C105" s="73"/>
      <c r="D105" s="108" t="s">
        <v>318</v>
      </c>
      <c r="F105" s="60">
        <f>ROW()</f>
        <v>105</v>
      </c>
      <c r="G105" s="155"/>
      <c r="H105" s="155"/>
      <c r="I105" s="155"/>
      <c r="J105" s="156"/>
      <c r="K105" s="40"/>
      <c r="L105" s="60"/>
    </row>
    <row customHeight="1" ht="20.100000000000001" r="106" spans="1:22" x14ac:dyDescent="0.2">
      <c r="B106" s="143" t="s">
        <v>111</v>
      </c>
      <c r="C106" s="73"/>
      <c r="D106" s="108" t="s">
        <v>118</v>
      </c>
      <c r="F106" s="60">
        <f>ROW()</f>
        <v>106</v>
      </c>
      <c r="G106" s="155"/>
      <c r="H106" s="155"/>
      <c r="I106" s="155"/>
      <c r="J106" s="156"/>
      <c r="K106" s="40"/>
      <c r="L106" s="60"/>
    </row>
    <row customHeight="1" ht="20.100000000000001" r="107" spans="1:22" x14ac:dyDescent="0.2">
      <c r="B107" s="143" t="s">
        <v>112</v>
      </c>
      <c r="C107" s="73"/>
      <c r="D107" s="108" t="s">
        <v>119</v>
      </c>
      <c r="F107" s="60">
        <f>ROW()</f>
        <v>107</v>
      </c>
      <c r="G107" s="155"/>
      <c r="H107" s="155"/>
      <c r="I107" s="155"/>
      <c r="J107" s="156"/>
      <c r="K107" s="40"/>
      <c r="L107" s="60"/>
    </row>
    <row customHeight="1" ht="20.100000000000001" r="108" spans="1:22" x14ac:dyDescent="0.2">
      <c r="B108" s="143" t="s">
        <v>103</v>
      </c>
      <c r="C108" s="73"/>
      <c r="D108" s="108" t="s">
        <v>120</v>
      </c>
      <c r="F108" s="60">
        <f>ROW()</f>
        <v>108</v>
      </c>
      <c r="G108" s="155"/>
      <c r="H108" s="155"/>
      <c r="I108" s="155"/>
      <c r="J108" s="156"/>
      <c r="K108" s="40"/>
      <c r="L108" s="60"/>
    </row>
    <row customFormat="1" customHeight="1" ht="27" r="109" s="43" spans="1:22" x14ac:dyDescent="0.2">
      <c r="A109" s="45"/>
      <c r="B109" s="117" t="s">
        <v>121</v>
      </c>
      <c r="C109" s="86"/>
      <c r="D109" s="109" t="s">
        <v>122</v>
      </c>
      <c r="E109" s="45"/>
      <c r="F109" s="60"/>
      <c r="G109" s="155"/>
      <c r="H109" s="155"/>
      <c r="I109" s="155"/>
      <c r="J109" s="156"/>
      <c r="K109" s="42"/>
      <c r="L109" s="60"/>
      <c r="T109" s="46"/>
      <c r="V109" s="73"/>
    </row>
    <row customHeight="1" ht="24.95" r="110" spans="1:22" x14ac:dyDescent="0.2">
      <c r="B110" s="143" t="s">
        <v>329</v>
      </c>
      <c r="C110" s="73"/>
      <c r="D110" s="111" t="s">
        <v>138</v>
      </c>
      <c r="F110" s="60">
        <f>ROW()</f>
        <v>110</v>
      </c>
      <c r="G110" s="155"/>
      <c r="H110" s="155"/>
      <c r="I110" s="156"/>
      <c r="J110" s="156"/>
      <c r="K110" s="40"/>
      <c r="L110" s="60"/>
      <c r="M110" s="43"/>
      <c r="N110" s="191">
        <f>IF(K110-K25&gt;=-0.5,"OK","K110: ERROR")</f>
      </c>
      <c r="O110" s="191">
        <f>IF(ABS(K110-SUM(K113,K111))&lt;=0.5,"OK","K110: ERROR")</f>
      </c>
    </row>
    <row customHeight="1" ht="20.100000000000001" r="111" spans="1:22" x14ac:dyDescent="0.2">
      <c r="B111" s="143" t="s">
        <v>123</v>
      </c>
      <c r="C111" s="73"/>
      <c r="D111" s="112" t="s">
        <v>133</v>
      </c>
      <c r="F111" s="60">
        <f>ROW()</f>
        <v>111</v>
      </c>
      <c r="G111" s="155"/>
      <c r="H111" s="155"/>
      <c r="I111" s="155"/>
      <c r="J111" s="156"/>
      <c r="K111" s="40"/>
      <c r="L111" s="60"/>
      <c r="N111" s="191">
        <f>IF(K111-K112&gt;=-0.5,"OK","K111: WARNING")</f>
      </c>
    </row>
    <row customHeight="1" ht="20.100000000000001" r="112" spans="1:22" x14ac:dyDescent="0.2">
      <c r="B112" s="143" t="s">
        <v>124</v>
      </c>
      <c r="C112" s="73"/>
      <c r="D112" s="113" t="s">
        <v>357</v>
      </c>
      <c r="F112" s="60">
        <f>ROW()</f>
        <v>112</v>
      </c>
      <c r="G112" s="155"/>
      <c r="H112" s="155"/>
      <c r="I112" s="155"/>
      <c r="J112" s="156"/>
      <c r="K112" s="40"/>
      <c r="L112" s="60"/>
    </row>
    <row customHeight="1" ht="20.100000000000001" r="113" spans="2:12" x14ac:dyDescent="0.2">
      <c r="B113" s="143" t="s">
        <v>134</v>
      </c>
      <c r="C113" s="73"/>
      <c r="D113" s="87" t="s">
        <v>135</v>
      </c>
      <c r="F113" s="60">
        <f>ROW()</f>
        <v>113</v>
      </c>
      <c r="G113" s="155"/>
      <c r="H113" s="155"/>
      <c r="I113" s="155"/>
      <c r="J113" s="156"/>
      <c r="K113" s="40"/>
      <c r="L113" s="60"/>
      <c r="N113" s="191">
        <f>IF(K113-K114&gt;=-0.5,"OK","K113: WARNING")</f>
      </c>
      <c r="O113" s="191">
        <f>IF(ABS(K113-(K114+K115+K116+K117))&lt;=0.5,"OK","K113: ERROR")</f>
      </c>
    </row>
    <row customHeight="1" ht="20.100000000000001" r="114" spans="2:12" x14ac:dyDescent="0.2">
      <c r="B114" s="143" t="s">
        <v>125</v>
      </c>
      <c r="C114" s="73"/>
      <c r="D114" s="113" t="s">
        <v>358</v>
      </c>
      <c r="F114" s="60">
        <f>ROW()</f>
        <v>114</v>
      </c>
      <c r="G114" s="155"/>
      <c r="H114" s="155"/>
      <c r="I114" s="155"/>
      <c r="J114" s="156"/>
      <c r="K114" s="40"/>
      <c r="L114" s="60"/>
    </row>
    <row customHeight="1" ht="20.100000000000001" r="115" spans="2:12" x14ac:dyDescent="0.2">
      <c r="B115" s="143" t="s">
        <v>126</v>
      </c>
      <c r="C115" s="73"/>
      <c r="D115" s="113" t="s">
        <v>301</v>
      </c>
      <c r="F115" s="60">
        <f>ROW()</f>
        <v>115</v>
      </c>
      <c r="G115" s="155"/>
      <c r="H115" s="155"/>
      <c r="I115" s="155"/>
      <c r="J115" s="156"/>
      <c r="K115" s="40"/>
      <c r="L115" s="60"/>
    </row>
    <row customHeight="1" ht="20.100000000000001" r="116" spans="2:12" x14ac:dyDescent="0.2">
      <c r="B116" s="143" t="s">
        <v>127</v>
      </c>
      <c r="C116" s="73"/>
      <c r="D116" s="113" t="s">
        <v>302</v>
      </c>
      <c r="F116" s="60">
        <f>ROW()</f>
        <v>116</v>
      </c>
      <c r="G116" s="155"/>
      <c r="H116" s="155"/>
      <c r="I116" s="155"/>
      <c r="J116" s="156"/>
      <c r="K116" s="40"/>
      <c r="L116" s="60"/>
    </row>
    <row customHeight="1" ht="20.100000000000001" r="117" spans="2:12" x14ac:dyDescent="0.2">
      <c r="B117" s="143" t="s">
        <v>128</v>
      </c>
      <c r="C117" s="73"/>
      <c r="D117" s="113" t="s">
        <v>303</v>
      </c>
      <c r="F117" s="60">
        <f>ROW()</f>
        <v>117</v>
      </c>
      <c r="G117" s="155"/>
      <c r="H117" s="155"/>
      <c r="I117" s="155"/>
      <c r="J117" s="156"/>
      <c r="K117" s="40"/>
      <c r="L117" s="60"/>
    </row>
    <row customHeight="1" ht="20.100000000000001" r="118" spans="2:12" x14ac:dyDescent="0.2">
      <c r="B118" s="143" t="s">
        <v>330</v>
      </c>
      <c r="C118" s="73"/>
      <c r="D118" s="108" t="s">
        <v>136</v>
      </c>
      <c r="F118" s="60">
        <f>ROW()</f>
        <v>118</v>
      </c>
      <c r="G118" s="155"/>
      <c r="H118" s="156"/>
      <c r="I118" s="155"/>
      <c r="J118" s="156"/>
      <c r="K118" s="40"/>
      <c r="L118" s="60"/>
      <c r="N118" s="191">
        <f>IF(K118-K26&gt;=-0.5,"OK","K118: ERROR")</f>
      </c>
      <c r="O118" s="191">
        <f>IF(ABS(K118-SUM(K120,K121,K122,K119))&lt;=0.5,"OK","K118: ERROR")</f>
      </c>
    </row>
    <row customHeight="1" ht="20.100000000000001" r="119" spans="2:12" x14ac:dyDescent="0.2">
      <c r="B119" s="143" t="s">
        <v>129</v>
      </c>
      <c r="C119" s="73"/>
      <c r="D119" s="87" t="s">
        <v>298</v>
      </c>
      <c r="F119" s="60">
        <f>ROW()</f>
        <v>119</v>
      </c>
      <c r="G119" s="155"/>
      <c r="H119" s="155"/>
      <c r="I119" s="155"/>
      <c r="J119" s="156"/>
      <c r="K119" s="40"/>
      <c r="L119" s="60"/>
    </row>
    <row customHeight="1" ht="20.100000000000001" r="120" spans="2:12" x14ac:dyDescent="0.2">
      <c r="B120" s="143" t="s">
        <v>130</v>
      </c>
      <c r="C120" s="73"/>
      <c r="D120" s="87" t="s">
        <v>299</v>
      </c>
      <c r="F120" s="60">
        <f>ROW()</f>
        <v>120</v>
      </c>
      <c r="G120" s="155"/>
      <c r="H120" s="155"/>
      <c r="I120" s="155"/>
      <c r="J120" s="156"/>
      <c r="K120" s="40"/>
      <c r="L120" s="60"/>
    </row>
    <row customHeight="1" ht="20.100000000000001" r="121" spans="2:12" x14ac:dyDescent="0.2">
      <c r="B121" s="122" t="s">
        <v>131</v>
      </c>
      <c r="C121" s="73"/>
      <c r="D121" s="87" t="s">
        <v>300</v>
      </c>
      <c r="F121" s="60">
        <f>ROW()</f>
        <v>121</v>
      </c>
      <c r="G121" s="155"/>
      <c r="H121" s="155"/>
      <c r="I121" s="155"/>
      <c r="J121" s="156"/>
      <c r="K121" s="40"/>
      <c r="L121" s="60"/>
    </row>
    <row customHeight="1" ht="20.100000000000001" r="122" spans="2:12" x14ac:dyDescent="0.2">
      <c r="B122" s="122" t="s">
        <v>132</v>
      </c>
      <c r="C122" s="73"/>
      <c r="D122" s="87" t="s">
        <v>407</v>
      </c>
      <c r="F122" s="60">
        <f>ROW()</f>
        <v>122</v>
      </c>
      <c r="G122" s="155"/>
      <c r="H122" s="155"/>
      <c r="I122" s="155"/>
      <c r="J122" s="156"/>
      <c r="K122" s="40"/>
      <c r="L122" s="60"/>
    </row>
    <row customFormat="1" customHeight="1" ht="6" r="123" s="73" spans="2:12" x14ac:dyDescent="0.2">
      <c r="B123" s="114"/>
      <c r="C123" s="36"/>
      <c r="D123" s="36"/>
      <c r="E123" s="36"/>
      <c r="F123" s="36"/>
      <c r="G123" s="157"/>
      <c r="H123" s="157"/>
      <c r="I123" s="157"/>
      <c r="J123" s="157"/>
      <c r="K123" s="36"/>
      <c r="L123" s="36"/>
    </row>
    <row customFormat="1" r="124" s="73" spans="2:12" x14ac:dyDescent="0.2">
      <c r="G124" s="20"/>
      <c r="H124" s="20"/>
      <c r="I124" s="20"/>
      <c r="J124" s="20"/>
    </row>
    <row customFormat="1" r="125" s="125" spans="2:12" x14ac:dyDescent="0.2">
      <c r="B125" s="141" t="s">
        <v>331</v>
      </c>
      <c r="D125" s="126" t="s">
        <v>291</v>
      </c>
      <c r="G125" s="20"/>
      <c r="H125" s="20"/>
      <c r="I125" s="20"/>
      <c r="J125" s="20"/>
    </row>
    <row customFormat="1" customHeight="1" ht="12.95" r="126" s="73" spans="2:12" x14ac:dyDescent="0.2">
      <c r="B126" s="127"/>
      <c r="C126" s="128"/>
      <c r="D126" s="129"/>
      <c r="G126" s="20"/>
      <c r="H126" s="20"/>
      <c r="I126" s="20"/>
      <c r="J126" s="20"/>
    </row>
    <row customFormat="1" customHeight="1" ht="12.95" r="127" s="73" spans="2:12" x14ac:dyDescent="0.2">
      <c r="B127" s="127"/>
      <c r="C127" s="128"/>
      <c r="D127" s="130"/>
      <c r="G127" s="20"/>
      <c r="H127" s="20"/>
      <c r="I127" s="20"/>
      <c r="J127" s="20"/>
    </row>
    <row customFormat="1" customHeight="1" ht="12.95" r="128" s="73" spans="2:12" x14ac:dyDescent="0.2">
      <c r="B128" s="127"/>
      <c r="C128" s="128"/>
      <c r="D128" s="131"/>
      <c r="G128" s="20"/>
      <c r="H128" s="20"/>
      <c r="I128" s="20"/>
      <c r="J128" s="20"/>
    </row>
    <row customFormat="1" customHeight="1" ht="12.95" r="129" s="73" spans="7:10" x14ac:dyDescent="0.2">
      <c r="G129" s="20"/>
      <c r="H129" s="20"/>
      <c r="I129" s="20"/>
      <c r="J129" s="20"/>
    </row>
    <row customFormat="1" customHeight="1" ht="12.95" r="130" s="73" spans="7:10" x14ac:dyDescent="0.2">
      <c r="G130" s="20"/>
      <c r="H130" s="20"/>
      <c r="I130" s="20"/>
      <c r="J130" s="20"/>
    </row>
    <row customFormat="1" customHeight="1" ht="12.95" r="131" s="73" spans="7:10" x14ac:dyDescent="0.2">
      <c r="G131" s="20"/>
      <c r="H131" s="20"/>
      <c r="I131" s="20"/>
      <c r="J131" s="20"/>
    </row>
    <row customFormat="1" customHeight="1" ht="12.95" r="132" s="73" spans="7:10" x14ac:dyDescent="0.2">
      <c r="G132" s="20"/>
      <c r="H132" s="20"/>
      <c r="I132" s="20"/>
      <c r="J132" s="20"/>
    </row>
    <row customFormat="1" customHeight="1" ht="12.95" r="133" s="73" spans="7:10" x14ac:dyDescent="0.2">
      <c r="G133" s="20"/>
      <c r="H133" s="20"/>
      <c r="I133" s="20"/>
      <c r="J133" s="20"/>
    </row>
    <row customFormat="1" customHeight="1" ht="12.95" r="134" s="73" spans="7:10" x14ac:dyDescent="0.2">
      <c r="G134" s="20"/>
      <c r="H134" s="20"/>
      <c r="I134" s="20"/>
      <c r="J134" s="20"/>
    </row>
    <row customFormat="1" customHeight="1" ht="12.95" r="135" s="73" spans="7:10" x14ac:dyDescent="0.2">
      <c r="G135" s="20"/>
      <c r="H135" s="20"/>
      <c r="I135" s="20"/>
      <c r="J135" s="20"/>
    </row>
    <row customFormat="1" customHeight="1" ht="12.95" r="136" s="73" spans="7:10" x14ac:dyDescent="0.2">
      <c r="G136" s="20"/>
      <c r="H136" s="20"/>
      <c r="I136" s="20"/>
      <c r="J136" s="20"/>
    </row>
    <row customFormat="1" customHeight="1" ht="12.95" r="137" s="73" spans="7:10" x14ac:dyDescent="0.2">
      <c r="G137" s="20"/>
      <c r="H137" s="20"/>
      <c r="I137" s="20"/>
      <c r="J137" s="20"/>
    </row>
    <row customFormat="1" customHeight="1" ht="12.95" r="138" s="73" spans="7:10" x14ac:dyDescent="0.2">
      <c r="G138" s="20"/>
      <c r="H138" s="20"/>
      <c r="I138" s="20"/>
      <c r="J138" s="20"/>
    </row>
    <row customFormat="1" customHeight="1" ht="12.95" r="139" s="73" spans="7:10" x14ac:dyDescent="0.2">
      <c r="G139" s="20"/>
      <c r="H139" s="20"/>
      <c r="I139" s="20"/>
      <c r="J139" s="20"/>
    </row>
    <row customFormat="1" customHeight="1" ht="12.95" r="140" s="73" spans="7:10" x14ac:dyDescent="0.2">
      <c r="G140" s="20"/>
      <c r="H140" s="20"/>
      <c r="I140" s="20"/>
      <c r="J140" s="20"/>
    </row>
    <row customFormat="1" customHeight="1" ht="12.95" r="141" s="73" spans="7:10" x14ac:dyDescent="0.2">
      <c r="G141" s="20"/>
      <c r="H141" s="20"/>
      <c r="I141" s="20"/>
      <c r="J141" s="20"/>
    </row>
    <row customFormat="1" customHeight="1" ht="12.95" r="142" s="73" spans="7:10" x14ac:dyDescent="0.2">
      <c r="G142" s="20"/>
      <c r="H142" s="20"/>
      <c r="I142" s="20"/>
      <c r="J142" s="20"/>
    </row>
    <row customFormat="1" customHeight="1" ht="12.95" r="143" s="73" spans="7:10" x14ac:dyDescent="0.2">
      <c r="G143" s="20"/>
      <c r="H143" s="20"/>
      <c r="I143" s="20"/>
      <c r="J143" s="20"/>
    </row>
    <row customFormat="1" customHeight="1" ht="12.95" r="144" s="73" spans="7:10" x14ac:dyDescent="0.2">
      <c r="G144" s="20"/>
      <c r="H144" s="20"/>
      <c r="I144" s="20"/>
      <c r="J144" s="20"/>
    </row>
    <row customFormat="1" customHeight="1" ht="12.95" r="145" s="73" spans="7:10" x14ac:dyDescent="0.2">
      <c r="G145" s="20"/>
      <c r="H145" s="20"/>
      <c r="I145" s="20"/>
      <c r="J145" s="20"/>
    </row>
    <row customFormat="1" customHeight="1" ht="12.95" r="146" s="73" spans="7:10" x14ac:dyDescent="0.2">
      <c r="G146" s="20"/>
      <c r="H146" s="20"/>
      <c r="I146" s="20"/>
      <c r="J146" s="20"/>
    </row>
    <row customFormat="1" customHeight="1" ht="12.95" r="147" s="73" spans="7:10" x14ac:dyDescent="0.2">
      <c r="G147" s="20"/>
      <c r="H147" s="20"/>
      <c r="I147" s="20"/>
      <c r="J147" s="20"/>
    </row>
    <row customFormat="1" customHeight="1" ht="12.95" r="148" s="73" spans="7:10" x14ac:dyDescent="0.2">
      <c r="G148" s="20"/>
      <c r="H148" s="20"/>
      <c r="I148" s="20"/>
      <c r="J148" s="20"/>
    </row>
    <row customFormat="1" customHeight="1" ht="12.95" r="149" s="73" spans="7:10" x14ac:dyDescent="0.2">
      <c r="G149" s="20"/>
      <c r="H149" s="20"/>
      <c r="I149" s="20"/>
      <c r="J149" s="20"/>
    </row>
    <row customFormat="1" customHeight="1" ht="12.95" r="150" s="73" spans="7:10" x14ac:dyDescent="0.2">
      <c r="G150" s="20"/>
      <c r="H150" s="20"/>
      <c r="I150" s="20"/>
      <c r="J150" s="20"/>
    </row>
    <row customFormat="1" customHeight="1" ht="12.95" r="151" s="73" spans="7:10" x14ac:dyDescent="0.2">
      <c r="G151" s="20"/>
      <c r="H151" s="20"/>
      <c r="I151" s="20"/>
      <c r="J151" s="20"/>
    </row>
    <row customFormat="1" customHeight="1" ht="12.95" r="152" s="73" spans="7:10" x14ac:dyDescent="0.2">
      <c r="G152" s="20"/>
      <c r="H152" s="20"/>
      <c r="I152" s="20"/>
      <c r="J152" s="20"/>
    </row>
    <row customFormat="1" customHeight="1" ht="12.95" r="153" s="73" spans="7:10" x14ac:dyDescent="0.2">
      <c r="G153" s="20"/>
      <c r="H153" s="20"/>
      <c r="I153" s="20"/>
      <c r="J153" s="20"/>
    </row>
    <row customFormat="1" customHeight="1" ht="12.95" r="154" s="73" spans="7:10" x14ac:dyDescent="0.2">
      <c r="G154" s="20"/>
      <c r="H154" s="20"/>
      <c r="I154" s="20"/>
      <c r="J154" s="20"/>
    </row>
    <row customFormat="1" customHeight="1" ht="12.95" r="155" s="73" spans="7:10" x14ac:dyDescent="0.2">
      <c r="G155" s="20"/>
      <c r="H155" s="20"/>
      <c r="I155" s="20"/>
      <c r="J155" s="20"/>
    </row>
    <row customFormat="1" customHeight="1" ht="12.95" r="156" s="73" spans="7:10" x14ac:dyDescent="0.2">
      <c r="G156" s="20"/>
      <c r="H156" s="20"/>
      <c r="I156" s="20"/>
      <c r="J156" s="20"/>
    </row>
    <row customFormat="1" customHeight="1" ht="12.95" r="157" s="73" spans="7:10" x14ac:dyDescent="0.2">
      <c r="G157" s="20"/>
      <c r="H157" s="20"/>
      <c r="I157" s="20"/>
      <c r="J157" s="20"/>
    </row>
    <row customFormat="1" customHeight="1" ht="12.95" r="158" s="73" spans="7:10" x14ac:dyDescent="0.2">
      <c r="G158" s="20"/>
      <c r="H158" s="20"/>
      <c r="I158" s="20"/>
      <c r="J158" s="20"/>
    </row>
    <row customFormat="1" customHeight="1" ht="12.95" r="159" s="73" spans="7:10" x14ac:dyDescent="0.2">
      <c r="G159" s="20"/>
      <c r="H159" s="20"/>
      <c r="I159" s="20"/>
      <c r="J159" s="20"/>
    </row>
    <row customFormat="1" customHeight="1" ht="12.95" r="160" s="73" spans="7:10" x14ac:dyDescent="0.2">
      <c r="G160" s="20"/>
      <c r="H160" s="20"/>
      <c r="I160" s="20"/>
      <c r="J160" s="20"/>
    </row>
    <row customFormat="1" customHeight="1" ht="12.95" r="161" s="73" spans="7:10" x14ac:dyDescent="0.2">
      <c r="G161" s="20"/>
      <c r="H161" s="20"/>
      <c r="I161" s="20"/>
      <c r="J161" s="20"/>
    </row>
    <row customFormat="1" customHeight="1" ht="12.95" r="162" s="73" spans="7:10" x14ac:dyDescent="0.2">
      <c r="G162" s="20"/>
      <c r="H162" s="20"/>
      <c r="I162" s="20"/>
      <c r="J162" s="20"/>
    </row>
    <row customFormat="1" customHeight="1" ht="12.95" r="163" s="73" spans="7:10" x14ac:dyDescent="0.2">
      <c r="G163" s="20"/>
      <c r="H163" s="20"/>
      <c r="I163" s="20"/>
      <c r="J163" s="20"/>
    </row>
    <row customFormat="1" customHeight="1" ht="12.95" r="164" s="73" spans="7:10" x14ac:dyDescent="0.2">
      <c r="G164" s="20"/>
      <c r="H164" s="20"/>
      <c r="I164" s="20"/>
      <c r="J164" s="20"/>
    </row>
    <row customFormat="1" customHeight="1" ht="12.95" r="165" s="73" spans="7:10" x14ac:dyDescent="0.2">
      <c r="G165" s="20"/>
      <c r="H165" s="20"/>
      <c r="I165" s="20"/>
      <c r="J165" s="20"/>
    </row>
    <row customFormat="1" customHeight="1" ht="12.95" r="166" s="73" spans="7:10" x14ac:dyDescent="0.2">
      <c r="G166" s="20"/>
      <c r="H166" s="20"/>
      <c r="I166" s="20"/>
      <c r="J166" s="20"/>
    </row>
    <row customFormat="1" customHeight="1" ht="12.95" r="167" s="73" spans="7:10" x14ac:dyDescent="0.2">
      <c r="G167" s="20"/>
      <c r="H167" s="20"/>
      <c r="I167" s="20"/>
      <c r="J167" s="20"/>
    </row>
    <row customFormat="1" customHeight="1" ht="12.95" r="168" s="73" spans="7:10" x14ac:dyDescent="0.2">
      <c r="G168" s="20"/>
      <c r="H168" s="20"/>
      <c r="I168" s="20"/>
      <c r="J168" s="20"/>
    </row>
    <row customFormat="1" customHeight="1" ht="12.95" r="169" s="73" spans="7:10" x14ac:dyDescent="0.2">
      <c r="G169" s="20"/>
      <c r="H169" s="20"/>
      <c r="I169" s="20"/>
      <c r="J169" s="20"/>
    </row>
    <row customFormat="1" customHeight="1" ht="12.95" r="170" s="73" spans="7:10" x14ac:dyDescent="0.2">
      <c r="G170" s="20"/>
      <c r="H170" s="20"/>
      <c r="I170" s="20"/>
      <c r="J170" s="20"/>
    </row>
    <row customFormat="1" customHeight="1" ht="12.95" r="171" s="73" spans="7:10" x14ac:dyDescent="0.2">
      <c r="G171" s="20"/>
      <c r="H171" s="20"/>
      <c r="I171" s="20"/>
      <c r="J171" s="20"/>
    </row>
    <row customFormat="1" customHeight="1" ht="12.95" r="172" s="73" spans="7:10" x14ac:dyDescent="0.2">
      <c r="G172" s="20"/>
      <c r="H172" s="20"/>
      <c r="I172" s="20"/>
      <c r="J172" s="20"/>
    </row>
    <row customFormat="1" customHeight="1" ht="12.95" r="173" s="73" spans="7:10" x14ac:dyDescent="0.2">
      <c r="G173" s="20"/>
      <c r="H173" s="20"/>
      <c r="I173" s="20"/>
      <c r="J173" s="20"/>
    </row>
    <row customFormat="1" customHeight="1" ht="12.95" r="174" s="73" spans="7:10" x14ac:dyDescent="0.2">
      <c r="G174" s="20"/>
      <c r="H174" s="20"/>
      <c r="I174" s="20"/>
      <c r="J174" s="20"/>
    </row>
    <row customFormat="1" customHeight="1" ht="12.95" r="175" s="73" spans="7:10" x14ac:dyDescent="0.2">
      <c r="G175" s="20"/>
      <c r="H175" s="20"/>
      <c r="I175" s="20"/>
      <c r="J175" s="20"/>
    </row>
    <row customFormat="1" customHeight="1" ht="12.95" r="176" s="73" spans="7:10" x14ac:dyDescent="0.2">
      <c r="G176" s="20"/>
      <c r="H176" s="20"/>
      <c r="I176" s="20"/>
      <c r="J176" s="20"/>
    </row>
    <row customFormat="1" customHeight="1" ht="12.95" r="177" s="73" spans="7:10" x14ac:dyDescent="0.2">
      <c r="G177" s="20"/>
      <c r="H177" s="20"/>
      <c r="I177" s="20"/>
      <c r="J177" s="20"/>
    </row>
    <row customFormat="1" customHeight="1" ht="12.95" r="178" s="73" spans="7:10" x14ac:dyDescent="0.2">
      <c r="G178" s="20"/>
      <c r="H178" s="20"/>
      <c r="I178" s="20"/>
      <c r="J178" s="20"/>
    </row>
    <row customFormat="1" customHeight="1" ht="12.95" r="179" s="73" spans="7:10" x14ac:dyDescent="0.2">
      <c r="G179" s="20"/>
      <c r="H179" s="20"/>
      <c r="I179" s="20"/>
      <c r="J179" s="20"/>
    </row>
    <row customFormat="1" customHeight="1" ht="12.95" r="180" s="73" spans="7:10" x14ac:dyDescent="0.2">
      <c r="G180" s="20"/>
      <c r="H180" s="20"/>
      <c r="I180" s="20"/>
      <c r="J180" s="20"/>
    </row>
    <row customFormat="1" customHeight="1" ht="12.95" r="181" s="73" spans="7:10" x14ac:dyDescent="0.2">
      <c r="G181" s="20"/>
      <c r="H181" s="20"/>
      <c r="I181" s="20"/>
      <c r="J181" s="20"/>
    </row>
    <row customFormat="1" customHeight="1" ht="12.95" r="182" s="73" spans="7:10" x14ac:dyDescent="0.2">
      <c r="G182" s="20"/>
      <c r="H182" s="20"/>
      <c r="I182" s="20"/>
      <c r="J182" s="20"/>
    </row>
    <row customFormat="1" customHeight="1" ht="12.95" r="183" s="73" spans="7:10" x14ac:dyDescent="0.2">
      <c r="G183" s="20"/>
      <c r="H183" s="20"/>
      <c r="I183" s="20"/>
      <c r="J183" s="20"/>
    </row>
    <row customFormat="1" customHeight="1" ht="12.95" r="184" s="73" spans="7:10" x14ac:dyDescent="0.2">
      <c r="G184" s="20"/>
      <c r="H184" s="20"/>
      <c r="I184" s="20"/>
      <c r="J184" s="20"/>
    </row>
    <row customFormat="1" customHeight="1" ht="12.95" r="185" s="73" spans="7:10" x14ac:dyDescent="0.2">
      <c r="G185" s="20"/>
      <c r="H185" s="20"/>
      <c r="I185" s="20"/>
      <c r="J185" s="20"/>
    </row>
    <row customFormat="1" customHeight="1" ht="12.95" r="186" s="73" spans="7:10" x14ac:dyDescent="0.2">
      <c r="G186" s="20"/>
      <c r="H186" s="20"/>
      <c r="I186" s="20"/>
      <c r="J186" s="20"/>
    </row>
    <row customFormat="1" customHeight="1" ht="12.95" r="187" s="73" spans="7:10" x14ac:dyDescent="0.2">
      <c r="G187" s="20"/>
      <c r="H187" s="20"/>
      <c r="I187" s="20"/>
      <c r="J187" s="20"/>
    </row>
    <row customFormat="1" customHeight="1" ht="12.95" r="188" s="73" spans="7:10" x14ac:dyDescent="0.2">
      <c r="G188" s="20"/>
      <c r="H188" s="20"/>
      <c r="I188" s="20"/>
      <c r="J188" s="20"/>
    </row>
    <row customFormat="1" customHeight="1" ht="12.95" r="189" s="73" spans="7:10" x14ac:dyDescent="0.2">
      <c r="G189" s="20"/>
      <c r="H189" s="20"/>
      <c r="I189" s="20"/>
      <c r="J189" s="20"/>
    </row>
    <row customFormat="1" customHeight="1" ht="12.95" r="190" s="73" spans="7:10" x14ac:dyDescent="0.2">
      <c r="G190" s="20"/>
      <c r="H190" s="20"/>
      <c r="I190" s="20"/>
      <c r="J190" s="20"/>
    </row>
    <row customFormat="1" customHeight="1" ht="12.95" r="191" s="73" spans="7:10" x14ac:dyDescent="0.2">
      <c r="G191" s="20"/>
      <c r="H191" s="20"/>
      <c r="I191" s="20"/>
      <c r="J191" s="20"/>
    </row>
    <row customFormat="1" customHeight="1" ht="12.95" r="192" s="73" spans="7:10" x14ac:dyDescent="0.2">
      <c r="G192" s="20"/>
      <c r="H192" s="20"/>
      <c r="I192" s="20"/>
      <c r="J192" s="20"/>
    </row>
    <row customFormat="1" customHeight="1" ht="12.95" r="193" s="73" spans="7:10" x14ac:dyDescent="0.2">
      <c r="G193" s="20"/>
      <c r="H193" s="20"/>
      <c r="I193" s="20"/>
      <c r="J193" s="20"/>
    </row>
    <row customFormat="1" customHeight="1" ht="12.95" r="194" s="73" spans="7:10" x14ac:dyDescent="0.2">
      <c r="G194" s="20"/>
      <c r="H194" s="20"/>
      <c r="I194" s="20"/>
      <c r="J194" s="20"/>
    </row>
    <row customFormat="1" customHeight="1" ht="12.95" r="195" s="73" spans="7:10" x14ac:dyDescent="0.2">
      <c r="G195" s="20"/>
      <c r="H195" s="20"/>
      <c r="I195" s="20"/>
      <c r="J195" s="20"/>
    </row>
    <row customFormat="1" customHeight="1" ht="12.95" r="196" s="73" spans="7:10" x14ac:dyDescent="0.2">
      <c r="G196" s="20"/>
      <c r="H196" s="20"/>
      <c r="I196" s="20"/>
      <c r="J196" s="20"/>
    </row>
    <row customFormat="1" customHeight="1" ht="12.95" r="197" s="73" spans="7:10" x14ac:dyDescent="0.2">
      <c r="G197" s="20"/>
      <c r="H197" s="20"/>
      <c r="I197" s="20"/>
      <c r="J197" s="20"/>
    </row>
    <row customFormat="1" customHeight="1" ht="12.95" r="198" s="73" spans="7:10" x14ac:dyDescent="0.2">
      <c r="G198" s="20"/>
      <c r="H198" s="20"/>
      <c r="I198" s="20"/>
      <c r="J198" s="20"/>
    </row>
    <row customFormat="1" customHeight="1" ht="12.95" r="199" s="73" spans="7:10" x14ac:dyDescent="0.2">
      <c r="G199" s="20"/>
      <c r="H199" s="20"/>
      <c r="I199" s="20"/>
      <c r="J199" s="20"/>
    </row>
    <row customFormat="1" customHeight="1" ht="12.95" r="200" s="73" spans="7:10" x14ac:dyDescent="0.2">
      <c r="G200" s="20"/>
      <c r="H200" s="20"/>
      <c r="I200" s="20"/>
      <c r="J200" s="20"/>
    </row>
    <row customFormat="1" customHeight="1" ht="12.95" r="201" s="73" spans="7:10" x14ac:dyDescent="0.2">
      <c r="G201" s="20"/>
      <c r="H201" s="20"/>
      <c r="I201" s="20"/>
      <c r="J201" s="20"/>
    </row>
    <row customFormat="1" customHeight="1" ht="12.95" r="202" s="73" spans="7:10" x14ac:dyDescent="0.2">
      <c r="G202" s="20"/>
      <c r="H202" s="20"/>
      <c r="I202" s="20"/>
      <c r="J202" s="20"/>
    </row>
    <row customFormat="1" customHeight="1" ht="12.95" r="203" s="73" spans="7:10" x14ac:dyDescent="0.2">
      <c r="G203" s="20"/>
      <c r="H203" s="20"/>
      <c r="I203" s="20"/>
      <c r="J203" s="20"/>
    </row>
    <row customFormat="1" customHeight="1" ht="12.95" r="204" s="73" spans="7:10" x14ac:dyDescent="0.2">
      <c r="G204" s="20"/>
      <c r="H204" s="20"/>
      <c r="I204" s="20"/>
      <c r="J204" s="20"/>
    </row>
    <row customFormat="1" customHeight="1" ht="12.95" r="205" s="73" spans="7:10" x14ac:dyDescent="0.2">
      <c r="G205" s="20"/>
      <c r="H205" s="20"/>
      <c r="I205" s="20"/>
      <c r="J205" s="20"/>
    </row>
    <row customFormat="1" customHeight="1" ht="12.95" r="206" s="73" spans="7:10" x14ac:dyDescent="0.2">
      <c r="G206" s="20"/>
      <c r="H206" s="20"/>
      <c r="I206" s="20"/>
      <c r="J206" s="20"/>
    </row>
    <row customFormat="1" customHeight="1" ht="12.95" r="207" s="73" spans="7:10" x14ac:dyDescent="0.2">
      <c r="G207" s="20"/>
      <c r="H207" s="20"/>
      <c r="I207" s="20"/>
      <c r="J207" s="20"/>
    </row>
    <row customFormat="1" customHeight="1" ht="12.95" r="208" s="73" spans="7:10" x14ac:dyDescent="0.2">
      <c r="G208" s="20"/>
      <c r="H208" s="20"/>
      <c r="I208" s="20"/>
      <c r="J208" s="20"/>
    </row>
    <row customFormat="1" customHeight="1" ht="12.95" r="209" s="73" spans="7:10" x14ac:dyDescent="0.2">
      <c r="G209" s="20"/>
      <c r="H209" s="20"/>
      <c r="I209" s="20"/>
      <c r="J209" s="20"/>
    </row>
    <row customFormat="1" customHeight="1" ht="12.95" r="210" s="73" spans="7:10" x14ac:dyDescent="0.2">
      <c r="G210" s="20"/>
      <c r="H210" s="20"/>
      <c r="I210" s="20"/>
      <c r="J210" s="20"/>
    </row>
    <row customFormat="1" customHeight="1" ht="12.95" r="211" s="73" spans="7:10" x14ac:dyDescent="0.2">
      <c r="G211" s="20"/>
      <c r="H211" s="20"/>
      <c r="I211" s="20"/>
      <c r="J211" s="20"/>
    </row>
    <row customFormat="1" customHeight="1" ht="12.95" r="212" s="73" spans="7:10" x14ac:dyDescent="0.2">
      <c r="G212" s="20"/>
      <c r="H212" s="20"/>
      <c r="I212" s="20"/>
      <c r="J212" s="20"/>
    </row>
    <row customFormat="1" customHeight="1" ht="12.95" r="213" s="73" spans="7:10" x14ac:dyDescent="0.2">
      <c r="G213" s="20"/>
      <c r="H213" s="20"/>
      <c r="I213" s="20"/>
      <c r="J213" s="20"/>
    </row>
    <row customFormat="1" customHeight="1" ht="12.95" r="214" s="73" spans="7:10" x14ac:dyDescent="0.2">
      <c r="G214" s="20"/>
      <c r="H214" s="20"/>
      <c r="I214" s="20"/>
      <c r="J214" s="20"/>
    </row>
    <row customFormat="1" customHeight="1" ht="12.95" r="215" s="73" spans="7:10" x14ac:dyDescent="0.2">
      <c r="G215" s="20"/>
      <c r="H215" s="20"/>
      <c r="I215" s="20"/>
      <c r="J215" s="20"/>
    </row>
    <row customFormat="1" customHeight="1" ht="12.95" r="216" s="73" spans="7:10" x14ac:dyDescent="0.2">
      <c r="G216" s="20"/>
      <c r="H216" s="20"/>
      <c r="I216" s="20"/>
      <c r="J216" s="20"/>
    </row>
    <row customFormat="1" r="217" s="73" spans="7:10" x14ac:dyDescent="0.2">
      <c r="G217" s="20"/>
      <c r="H217" s="20"/>
      <c r="I217" s="20"/>
      <c r="J217" s="20"/>
    </row>
    <row customFormat="1" r="218" s="73" spans="7:10" x14ac:dyDescent="0.2">
      <c r="G218" s="20"/>
      <c r="H218" s="20"/>
      <c r="I218" s="20"/>
      <c r="J218" s="20"/>
    </row>
    <row customFormat="1" r="219" s="73" spans="7:10" x14ac:dyDescent="0.2">
      <c r="G219" s="20"/>
      <c r="H219" s="20"/>
      <c r="I219" s="20"/>
      <c r="J219" s="20"/>
    </row>
    <row customFormat="1" r="220" s="73" spans="7:10" x14ac:dyDescent="0.2">
      <c r="G220" s="20"/>
      <c r="H220" s="20"/>
      <c r="I220" s="20"/>
      <c r="J220" s="20"/>
    </row>
  </sheetData>
  <sheetProtection objects="1" scenarios="1" sheet="1"/>
  <mergeCells count="1">
    <mergeCell ref="K1:M1"/>
  </mergeCells>
  <conditionalFormatting sqref="N26:S118">
    <cfRule type="expression" dxfId="7" priority="1">
      <formula>ISNUMBER(SEARCH("ERROR",N26))</formula>
    </cfRule>
    <cfRule type="expression" dxfId="8" priority="2">
      <formula>ISNUMBER(SEARCH("WARNING",N26))</formula>
    </cfRule>
    <cfRule type="expression" dxfId="9" priority="3">
      <formula>ISNUMBER(SEARCH("OK",N26))</formula>
    </cfRule>
  </conditionalFormatting>
  <conditionalFormatting sqref="B5">
    <cfRule type="expression" dxfId="10" priority="4">
      <formula>OR(B5=0,B5="0")</formula>
    </cfRule>
    <cfRule type="expression" dxfId="11" priority="5">
      <formula>B5&gt;0</formula>
    </cfRule>
  </conditionalFormatting>
  <conditionalFormatting sqref="B6">
    <cfRule type="expression" dxfId="12" priority="6">
      <formula>OR(B6=0,B6="0")</formula>
    </cfRule>
    <cfRule type="expression" dxfId="13" priority="7">
      <formula>B6&gt;0</formula>
    </cfRule>
  </conditionalFormatting>
  <hyperlinks>
    <hyperlink location="Validation_K010_AUH301_K26_0" ref="N26"/>
    <hyperlink location="Validation_K011_AUH301_K27_0" ref="N27"/>
    <hyperlink location="Validation_K012_AUH301_K29_0" ref="N29"/>
    <hyperlink location="Validation_K006_AUH301_K34_0" ref="N34"/>
    <hyperlink location="Validation_K007_AUH301_K39_0" ref="N39"/>
    <hyperlink location="Validation_K008_AUH301_K44_0" ref="N44"/>
    <hyperlink location="Validation_K001_AUH301_K49_0" ref="N49"/>
    <hyperlink location="Validation_K002_AUH301_K49_0" ref="O49"/>
    <hyperlink location="Validation_K003_AUH301_K49_0" ref="P49"/>
    <hyperlink location="Validation_K004_AUH301_K49_0" ref="Q49"/>
    <hyperlink location="Validation_K001_AUH301_K49_1" ref="R49"/>
    <hyperlink location="Validation_KD001_AUH301_K49_0" ref="S49"/>
    <hyperlink location="Validation_K005_AUH301_K50_0" ref="N50"/>
    <hyperlink location="Validation_K009_AUH301_K60_0" ref="N60"/>
    <hyperlink location="Validation_K003_AUH301_K67_0" ref="N67"/>
    <hyperlink location="Validation_K005_AUH301_K68_0" ref="N68"/>
    <hyperlink location="Validation_K002_AUH301_K72_0" ref="N72"/>
    <hyperlink location="Validation_K001_AUH301_K76_0" ref="N76"/>
    <hyperlink location="Validation_K004_AUH301_K76_0" ref="O76"/>
    <hyperlink location="Validation_K007_AUH301_K76_0" ref="P76"/>
    <hyperlink location="Validation_K008_AUH301_K76_0" ref="Q76"/>
    <hyperlink location="Validation_KD001_AUH301_K76_0" ref="R76"/>
    <hyperlink location="Validation_K006_AUH301_K77_0" ref="N77"/>
    <hyperlink location="Validation_KD001_AUH301_K85_0" ref="N85"/>
    <hyperlink location="Validation_KD001a_AUH301_K85_0" ref="O85"/>
    <hyperlink location="Validation_K003_AUH301_K88_0" ref="N88"/>
    <hyperlink location="Validation_K009_AUH301_K91_0" ref="N91"/>
    <hyperlink location="Validation_K004_AUH301_K110_0" ref="N110"/>
    <hyperlink location="Validation_D026_AUH301_K110_0" ref="O110"/>
    <hyperlink location="Validation_D002_AUH301_K111_0" ref="N111"/>
    <hyperlink location="Validation_D002_AUH301_K113_0" ref="N113"/>
    <hyperlink location="Validation_D001_AUH301_K113_0" ref="O113"/>
    <hyperlink location="Validation_K005_AUH301_K118_0" ref="N118"/>
    <hyperlink location="Validation_D003_AUH301_K118_0" ref="O118"/>
  </hyperlinks>
  <printOptions gridLinesSet="0"/>
  <pageMargins bottom="0.59055118110236227" footer="0.31496062992125984" header="0.31496062992125984" left="0.39370078740157483" right="0.39370078740157483" top="0.47244094488188981"/>
  <pageSetup fitToHeight="3" orientation="portrait" paperSize="9" r:id="rId1" scale="57"/>
  <headerFooter>
    <oddFooter><![CDATA[&L&G   &"Arial,Fett"vertraulich&C&D&RSeite &P]]></oddFooter>
  </headerFooter>
  <rowBreaks count="1" manualBreakCount="1">
    <brk id="78" man="1" max="14" mi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5">
    <pageSetUpPr fitToPage="1"/>
  </sheetPr>
  <dimension ref="A1:W202"/>
  <sheetViews>
    <sheetView showGridLines="0" showRowColHeaders="0" showZeros="true" topLeftCell="B1" workbookViewId="0" zoomScale="80" zoomScaleNormal="80">
      <pane activePane="bottomRight" state="frozen" topLeftCell="K21" xSplit="9" ySplit="20"/>
      <selection activeCell="D3" sqref="D3"/>
      <selection activeCell="D3" pane="topRight" sqref="D3"/>
      <selection activeCell="D3" pane="bottomLeft" sqref="D3"/>
      <selection activeCell="K22" pane="bottomRight" sqref="K22"/>
    </sheetView>
  </sheetViews>
  <sheetFormatPr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92.140625" collapsed="false"/>
    <col min="5" max="5" customWidth="true" hidden="true" style="20" width="4.7109375" collapsed="false"/>
    <col min="6" max="6" customWidth="true" style="20" width="4.7109375" collapsed="false"/>
    <col min="7" max="9" customWidth="true" hidden="true" style="51" width="5.710937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21" customWidth="true" style="20" width="11.7109375" collapsed="false"/>
    <col min="22" max="22" customWidth="true" style="73" width="11.7109375" collapsed="false"/>
    <col min="23" max="25" customWidth="true" style="20" width="11.7109375" collapsed="false"/>
    <col min="26" max="16384" style="20" width="11.5703125" collapsed="false"/>
  </cols>
  <sheetData>
    <row customHeight="1" ht="21.95" r="1" spans="1:22" x14ac:dyDescent="0.2">
      <c r="A1" s="21"/>
      <c r="B1" s="48" t="str">
        <f>I_ReportName</f>
        <v>AURH_K</v>
      </c>
      <c r="D1" s="16" t="s">
        <v>1</v>
      </c>
      <c r="E1" s="21"/>
      <c r="H1" s="52"/>
      <c r="I1" s="52"/>
      <c r="K1" s="184" t="s">
        <v>47</v>
      </c>
      <c r="L1" s="184"/>
      <c r="M1" s="184"/>
      <c r="N1" s="184"/>
      <c r="O1" s="184"/>
      <c r="P1" s="184"/>
      <c r="Q1" s="184"/>
    </row>
    <row customHeight="1" ht="21.95" r="2" spans="1:22" x14ac:dyDescent="0.2">
      <c r="A2" s="21"/>
      <c r="B2" s="48" t="s">
        <v>312</v>
      </c>
      <c r="D2" s="16" t="s">
        <v>15</v>
      </c>
      <c r="E2" s="21"/>
      <c r="H2" s="52"/>
      <c r="I2" s="52"/>
      <c r="K2" s="77" t="s">
        <v>355</v>
      </c>
      <c r="L2" s="99"/>
      <c r="M2" s="99"/>
      <c r="N2" s="99"/>
      <c r="O2" s="99"/>
      <c r="P2" s="99"/>
      <c r="Q2" s="99"/>
    </row>
    <row customHeight="1" ht="21.95" r="3" spans="1:22" x14ac:dyDescent="0.2">
      <c r="A3" s="21"/>
      <c r="B3" s="48" t="str">
        <f>I_SubjectId</f>
        <v>XXXXXX</v>
      </c>
      <c r="D3" s="16" t="s">
        <v>379</v>
      </c>
      <c r="E3" s="21"/>
      <c r="H3" s="52"/>
      <c r="I3" s="52"/>
      <c r="K3" s="98" t="s">
        <v>306</v>
      </c>
      <c r="L3" s="100"/>
      <c r="M3" s="100"/>
      <c r="N3" s="28"/>
      <c r="O3" s="28"/>
      <c r="P3" s="28"/>
      <c r="Q3" s="28"/>
    </row>
    <row customHeight="1" ht="21.95" r="4" spans="1:22" x14ac:dyDescent="0.2">
      <c r="A4" s="24"/>
      <c r="B4" s="49" t="str">
        <f>I_ReferDate</f>
        <v>TT.MM.JJJJ</v>
      </c>
      <c r="D4" s="16" t="s">
        <v>3</v>
      </c>
      <c r="E4" s="24"/>
      <c r="H4" s="52"/>
      <c r="I4" s="52"/>
      <c r="K4" s="101"/>
      <c r="L4" s="100"/>
      <c r="M4" s="100"/>
      <c r="N4" s="100"/>
      <c r="O4" s="100"/>
      <c r="P4" s="100"/>
      <c r="Q4" s="100"/>
    </row>
    <row customFormat="1" customHeight="1" ht="20.100000000000001" r="5" s="26" spans="1:22" x14ac:dyDescent="0.2">
      <c r="A5" s="73"/>
      <c r="B5" s="73">
        <f>COUNTIFS(K59:K67,"*ERROR*")+COUNTIFS(N59,"*ERROR*")</f>
      </c>
      <c r="C5" s="73"/>
      <c r="D5" s="16" t="s">
        <v>352</v>
      </c>
      <c r="E5" s="73"/>
      <c r="F5" s="73"/>
      <c r="G5" s="53"/>
      <c r="H5" s="54"/>
      <c r="I5" s="54"/>
      <c r="J5" s="73"/>
      <c r="K5" s="73" t="s">
        <v>42</v>
      </c>
      <c r="L5" s="73"/>
      <c r="S5" s="20"/>
      <c r="T5" s="20"/>
      <c r="U5" s="20"/>
      <c r="V5" s="73"/>
    </row>
    <row customFormat="1" customHeight="1" ht="20.100000000000001" r="6" s="26" spans="1:22" x14ac:dyDescent="0.2">
      <c r="A6" s="73"/>
      <c r="B6" s="73">
        <f>COUNTIFS(K59:K67,"*WARNING*")+COUNTIFS(N59,"*WARNING*")</f>
      </c>
      <c r="C6" s="73"/>
      <c r="D6" s="16" t="s">
        <v>353</v>
      </c>
      <c r="E6" s="73"/>
      <c r="F6" s="73"/>
      <c r="G6" s="53"/>
      <c r="H6" s="54"/>
      <c r="I6" s="54"/>
      <c r="J6" s="73"/>
      <c r="K6" s="73"/>
      <c r="L6" s="73"/>
      <c r="S6" s="20"/>
      <c r="T6" s="20"/>
      <c r="U6" s="20"/>
      <c r="V6" s="73"/>
    </row>
    <row customHeight="1" hidden="1" ht="15" r="7" spans="1:22" x14ac:dyDescent="0.2">
      <c r="A7" s="73"/>
      <c r="B7" s="73"/>
      <c r="C7" s="73"/>
      <c r="D7" s="73"/>
      <c r="E7" s="73"/>
      <c r="F7" s="73"/>
      <c r="G7" s="54"/>
      <c r="H7" s="54"/>
      <c r="I7" s="54"/>
      <c r="J7" s="73"/>
      <c r="K7" s="73"/>
      <c r="L7" s="73"/>
    </row>
    <row customHeight="1" hidden="1" ht="15" r="8" spans="1:22" x14ac:dyDescent="0.2">
      <c r="A8" s="73"/>
      <c r="B8" s="73"/>
      <c r="C8" s="73"/>
      <c r="D8" s="73"/>
      <c r="E8" s="73"/>
      <c r="F8" s="73"/>
      <c r="G8" s="54"/>
      <c r="H8" s="54"/>
      <c r="I8" s="54"/>
      <c r="J8" s="73"/>
      <c r="K8" s="73"/>
      <c r="L8" s="73"/>
    </row>
    <row customHeight="1" hidden="1" ht="15" r="9" spans="1:22" x14ac:dyDescent="0.2">
      <c r="A9" s="73"/>
      <c r="B9" s="73"/>
      <c r="C9" s="73"/>
      <c r="D9" s="73"/>
      <c r="E9" s="73"/>
      <c r="F9" s="73"/>
      <c r="G9" s="54"/>
      <c r="H9" s="54"/>
      <c r="I9" s="54"/>
      <c r="J9" s="73"/>
      <c r="K9" s="73"/>
      <c r="L9" s="73"/>
    </row>
    <row customHeight="1" hidden="1" ht="15" r="10" spans="1:22" x14ac:dyDescent="0.2">
      <c r="A10" s="73"/>
      <c r="B10" s="73"/>
      <c r="C10" s="73"/>
      <c r="D10" s="73"/>
      <c r="E10" s="73"/>
      <c r="F10" s="73"/>
      <c r="G10" s="54"/>
      <c r="H10" s="54"/>
      <c r="I10" s="54"/>
      <c r="J10" s="73"/>
      <c r="K10" s="73"/>
      <c r="L10" s="73"/>
    </row>
    <row customHeight="1" hidden="1" ht="15" r="11" spans="1:22" x14ac:dyDescent="0.2">
      <c r="A11" s="73"/>
      <c r="B11" s="73"/>
      <c r="C11" s="73"/>
      <c r="D11" s="73"/>
      <c r="E11" s="73"/>
      <c r="F11" s="73"/>
      <c r="G11" s="54"/>
      <c r="H11" s="54"/>
      <c r="I11" s="54"/>
      <c r="J11" s="73"/>
      <c r="K11" s="73"/>
      <c r="L11" s="73"/>
    </row>
    <row customHeight="1" hidden="1" ht="15" r="12" spans="1:22" x14ac:dyDescent="0.2">
      <c r="A12" s="73"/>
      <c r="B12" s="73"/>
      <c r="C12" s="73"/>
      <c r="D12" s="73"/>
      <c r="E12" s="73"/>
      <c r="F12" s="73"/>
      <c r="G12" s="54"/>
      <c r="H12" s="54"/>
      <c r="I12" s="54"/>
      <c r="J12" s="73"/>
      <c r="K12" s="73"/>
      <c r="L12" s="73"/>
    </row>
    <row customHeight="1" hidden="1" ht="15" r="13" spans="1:22" x14ac:dyDescent="0.2">
      <c r="A13" s="73"/>
      <c r="B13" s="73"/>
      <c r="C13" s="73"/>
      <c r="D13" s="73"/>
      <c r="E13" s="73"/>
      <c r="F13" s="73"/>
      <c r="G13" s="54"/>
      <c r="H13" s="54"/>
      <c r="I13" s="54"/>
      <c r="J13" s="73"/>
      <c r="K13" s="73"/>
      <c r="L13" s="73"/>
    </row>
    <row customHeight="1" hidden="1" ht="15" r="14" spans="1:22" x14ac:dyDescent="0.2">
      <c r="A14" s="73"/>
      <c r="B14" s="73"/>
      <c r="C14" s="73"/>
      <c r="D14" s="73"/>
      <c r="E14" s="73"/>
      <c r="F14" s="73"/>
      <c r="G14" s="54"/>
      <c r="H14" s="54"/>
      <c r="I14" s="54"/>
      <c r="J14" s="73"/>
      <c r="K14" s="73"/>
      <c r="L14" s="73"/>
    </row>
    <row customHeight="1" ht="15" r="15" spans="1:22" x14ac:dyDescent="0.2">
      <c r="A15" s="73"/>
      <c r="B15" s="73"/>
      <c r="C15" s="73"/>
      <c r="D15" s="73"/>
      <c r="E15" s="73"/>
      <c r="F15" s="73"/>
      <c r="G15" s="54"/>
      <c r="H15" s="54"/>
      <c r="I15" s="54"/>
      <c r="J15" s="73"/>
      <c r="K15" s="73"/>
      <c r="L15" s="73"/>
    </row>
    <row customHeight="1" ht="29.25" r="16" spans="1:22" x14ac:dyDescent="0.2">
      <c r="A16" s="30"/>
      <c r="B16" s="30"/>
      <c r="C16" s="30"/>
      <c r="D16" s="31"/>
      <c r="E16" s="30"/>
      <c r="F16" s="38"/>
      <c r="G16" s="55"/>
      <c r="H16" s="55"/>
      <c r="I16" s="55"/>
      <c r="J16" s="31"/>
      <c r="K16" s="75"/>
      <c r="L16" s="38"/>
    </row>
    <row customHeight="1" hidden="1" ht="28.5" r="17" spans="1:22" x14ac:dyDescent="0.2">
      <c r="A17" s="24"/>
      <c r="B17" s="24"/>
      <c r="C17" s="24"/>
      <c r="D17" s="35"/>
      <c r="E17" s="24"/>
      <c r="F17" s="39"/>
      <c r="G17" s="56"/>
      <c r="H17" s="56"/>
      <c r="I17" s="56"/>
      <c r="J17" s="35"/>
      <c r="K17" s="138"/>
      <c r="L17" s="39"/>
    </row>
    <row r="18" spans="1:22" x14ac:dyDescent="0.2">
      <c r="A18" s="36"/>
      <c r="B18" s="36"/>
      <c r="C18" s="36"/>
      <c r="D18" s="37"/>
      <c r="E18" s="36"/>
      <c r="F18" s="61"/>
      <c r="G18" s="57"/>
      <c r="H18" s="57"/>
      <c r="I18" s="57"/>
      <c r="J18" s="37"/>
      <c r="K18" s="60" t="str">
        <f>SUBSTITUTE(ADDRESS(1,COLUMN(),4),1,)</f>
        <v>K</v>
      </c>
      <c r="L18" s="39"/>
      <c r="T18" s="27"/>
    </row>
    <row customHeight="1" hidden="1" ht="18" r="19" spans="1:22" x14ac:dyDescent="0.2">
      <c r="A19" s="73"/>
      <c r="C19" s="73"/>
      <c r="D19" s="73"/>
      <c r="E19" s="73"/>
      <c r="F19" s="60"/>
      <c r="G19" s="58"/>
      <c r="H19" s="58"/>
      <c r="I19" s="58"/>
      <c r="J19" s="34"/>
      <c r="K19" s="74"/>
      <c r="L19" s="39"/>
    </row>
    <row customHeight="1" hidden="1" ht="18" r="20" spans="1:22" x14ac:dyDescent="0.2">
      <c r="A20" s="73"/>
      <c r="C20" s="73"/>
      <c r="D20" s="73"/>
      <c r="E20" s="73"/>
      <c r="F20" s="60"/>
      <c r="G20" s="59"/>
      <c r="H20" s="59"/>
      <c r="I20" s="59"/>
      <c r="J20" s="34"/>
      <c r="K20" s="34"/>
      <c r="L20" s="39"/>
    </row>
    <row customFormat="1" customHeight="1" ht="24.95" r="21" s="43" spans="1:22" x14ac:dyDescent="0.2">
      <c r="A21" s="45"/>
      <c r="B21" s="95" t="s">
        <v>46</v>
      </c>
      <c r="C21" s="86"/>
      <c r="D21" s="92" t="s">
        <v>139</v>
      </c>
      <c r="E21" s="45"/>
      <c r="F21" s="60"/>
      <c r="G21" s="58"/>
      <c r="H21" s="58"/>
      <c r="I21" s="58"/>
      <c r="J21" s="23"/>
      <c r="K21" s="42"/>
      <c r="L21" s="60"/>
      <c r="T21" s="46"/>
      <c r="V21" s="73"/>
    </row>
    <row customHeight="1" ht="20.100000000000001" r="22" spans="1:22" x14ac:dyDescent="0.2">
      <c r="A22" s="73"/>
      <c r="B22" s="118">
        <v>1.1000000000000001</v>
      </c>
      <c r="C22" s="73"/>
      <c r="D22" s="80" t="s">
        <v>140</v>
      </c>
      <c r="E22" s="73"/>
      <c r="F22" s="60">
        <f>ROW()</f>
        <v>22</v>
      </c>
      <c r="G22" s="58"/>
      <c r="H22" s="58"/>
      <c r="I22" s="58"/>
      <c r="J22" s="23"/>
      <c r="K22" s="40"/>
      <c r="L22" s="60"/>
      <c r="T22" s="73"/>
    </row>
    <row customHeight="1" ht="20.100000000000001" r="23" spans="1:22" x14ac:dyDescent="0.2">
      <c r="A23" s="73"/>
      <c r="B23" s="118">
        <v>1.2</v>
      </c>
      <c r="C23" s="73"/>
      <c r="D23" s="79" t="s">
        <v>141</v>
      </c>
      <c r="E23" s="73"/>
      <c r="F23" s="60">
        <f>ROW()</f>
        <v>23</v>
      </c>
      <c r="G23" s="58"/>
      <c r="H23" s="58"/>
      <c r="I23" s="58"/>
      <c r="J23" s="62"/>
      <c r="K23" s="40"/>
      <c r="L23" s="60"/>
      <c r="T23" s="73"/>
    </row>
    <row customHeight="1" ht="20.100000000000001" r="24" spans="1:22" x14ac:dyDescent="0.2">
      <c r="A24" s="73"/>
      <c r="B24" s="119">
        <v>1.3</v>
      </c>
      <c r="C24" s="73"/>
      <c r="D24" s="79" t="s">
        <v>142</v>
      </c>
      <c r="E24" s="73"/>
      <c r="F24" s="60">
        <f>ROW()</f>
        <v>24</v>
      </c>
      <c r="G24" s="58"/>
      <c r="H24" s="58"/>
      <c r="I24" s="58"/>
      <c r="J24" s="62"/>
      <c r="K24" s="40"/>
      <c r="L24" s="60"/>
      <c r="T24" s="73"/>
    </row>
    <row customHeight="1" ht="20.100000000000001" r="25" spans="1:22" x14ac:dyDescent="0.2">
      <c r="A25" s="73"/>
      <c r="B25" s="119">
        <v>1.4</v>
      </c>
      <c r="C25" s="73"/>
      <c r="D25" s="79" t="s">
        <v>143</v>
      </c>
      <c r="E25" s="73"/>
      <c r="F25" s="60">
        <f>ROW()</f>
        <v>25</v>
      </c>
      <c r="G25" s="58"/>
      <c r="H25" s="58"/>
      <c r="I25" s="58"/>
      <c r="J25" s="62"/>
      <c r="K25" s="40"/>
      <c r="L25" s="60"/>
      <c r="T25" s="73"/>
    </row>
    <row customHeight="1" ht="20.100000000000001" r="26" spans="1:22" x14ac:dyDescent="0.2">
      <c r="A26" s="73"/>
      <c r="B26" s="118" t="s">
        <v>338</v>
      </c>
      <c r="C26" s="73"/>
      <c r="D26" s="80" t="s">
        <v>145</v>
      </c>
      <c r="E26" s="73"/>
      <c r="F26" s="60">
        <f>ROW()</f>
        <v>26</v>
      </c>
      <c r="G26" s="58"/>
      <c r="H26" s="58"/>
      <c r="I26" s="58"/>
      <c r="J26" s="62"/>
      <c r="K26" s="40"/>
      <c r="L26" s="60"/>
      <c r="T26" s="73"/>
    </row>
    <row customHeight="1" ht="20.100000000000001" r="27" spans="1:22" x14ac:dyDescent="0.2">
      <c r="A27" s="73"/>
      <c r="B27" s="119">
        <v>1.6</v>
      </c>
      <c r="C27" s="73"/>
      <c r="D27" s="80" t="s">
        <v>144</v>
      </c>
      <c r="E27" s="73"/>
      <c r="F27" s="60">
        <f>ROW()</f>
        <v>27</v>
      </c>
      <c r="G27" s="58"/>
      <c r="H27" s="58"/>
      <c r="I27" s="58"/>
      <c r="J27" s="62"/>
      <c r="K27" s="40"/>
      <c r="L27" s="60"/>
      <c r="T27" s="73"/>
    </row>
    <row customHeight="1" ht="20.100000000000001" r="28" spans="1:22" x14ac:dyDescent="0.2">
      <c r="A28" s="73"/>
      <c r="B28" s="118" t="s">
        <v>339</v>
      </c>
      <c r="C28" s="73"/>
      <c r="D28" s="80" t="s">
        <v>146</v>
      </c>
      <c r="E28" s="73"/>
      <c r="F28" s="60">
        <f>ROW()</f>
        <v>28</v>
      </c>
      <c r="G28" s="58"/>
      <c r="H28" s="58"/>
      <c r="I28" s="58"/>
      <c r="J28" s="62"/>
      <c r="K28" s="40"/>
      <c r="L28" s="60"/>
      <c r="T28" s="73"/>
    </row>
    <row customHeight="1" ht="24.95" r="29" spans="1:22" x14ac:dyDescent="0.2">
      <c r="A29" s="73"/>
      <c r="B29" s="95" t="s">
        <v>49</v>
      </c>
      <c r="C29" s="86"/>
      <c r="D29" s="93" t="s">
        <v>147</v>
      </c>
      <c r="E29" s="73"/>
      <c r="F29" s="60"/>
      <c r="G29" s="58"/>
      <c r="H29" s="58"/>
      <c r="I29" s="58"/>
      <c r="J29" s="62"/>
      <c r="K29" s="42"/>
      <c r="L29" s="60"/>
      <c r="T29" s="73"/>
    </row>
    <row customHeight="1" ht="20.100000000000001" r="30" spans="1:22" x14ac:dyDescent="0.2">
      <c r="A30" s="73"/>
      <c r="B30" s="118">
        <v>2.1</v>
      </c>
      <c r="C30" s="73"/>
      <c r="D30" s="80" t="s">
        <v>378</v>
      </c>
      <c r="E30" s="73"/>
      <c r="F30" s="60">
        <f>ROW()</f>
        <v>30</v>
      </c>
      <c r="G30" s="58"/>
      <c r="H30" s="58"/>
      <c r="I30" s="58"/>
      <c r="J30" s="62"/>
      <c r="K30" s="40"/>
      <c r="L30" s="60"/>
      <c r="T30" s="73"/>
    </row>
    <row customFormat="1" customHeight="1" ht="20.100000000000001" r="31" s="43" spans="1:22" x14ac:dyDescent="0.2">
      <c r="A31" s="45"/>
      <c r="B31" s="118">
        <v>2.2000000000000002</v>
      </c>
      <c r="C31" s="73"/>
      <c r="D31" s="79" t="s">
        <v>148</v>
      </c>
      <c r="E31" s="45"/>
      <c r="F31" s="60">
        <f>ROW()</f>
        <v>31</v>
      </c>
      <c r="G31" s="58"/>
      <c r="H31" s="58"/>
      <c r="I31" s="58"/>
      <c r="J31" s="23"/>
      <c r="K31" s="40"/>
      <c r="L31" s="60"/>
      <c r="T31" s="45"/>
      <c r="V31" s="73"/>
    </row>
    <row customHeight="1" ht="20.100000000000001" r="32" spans="1:22" x14ac:dyDescent="0.2">
      <c r="A32" s="73"/>
      <c r="B32" s="118">
        <v>2.2999999999999998</v>
      </c>
      <c r="C32" s="73"/>
      <c r="D32" s="79" t="s">
        <v>149</v>
      </c>
      <c r="E32" s="73"/>
      <c r="F32" s="60">
        <f>ROW()</f>
        <v>32</v>
      </c>
      <c r="G32" s="59"/>
      <c r="H32" s="58"/>
      <c r="I32" s="58"/>
      <c r="J32" s="23"/>
      <c r="K32" s="40"/>
      <c r="L32" s="60"/>
      <c r="T32" s="73"/>
    </row>
    <row customHeight="1" ht="20.100000000000001" r="33" spans="1:22" x14ac:dyDescent="0.2">
      <c r="A33" s="73"/>
      <c r="B33" s="118">
        <v>2.4</v>
      </c>
      <c r="C33" s="73"/>
      <c r="D33" s="79" t="s">
        <v>150</v>
      </c>
      <c r="E33" s="73"/>
      <c r="F33" s="60">
        <f>ROW()</f>
        <v>33</v>
      </c>
      <c r="G33" s="59"/>
      <c r="H33" s="58"/>
      <c r="I33" s="58"/>
      <c r="J33" s="23"/>
      <c r="K33" s="40"/>
      <c r="L33" s="60"/>
      <c r="T33" s="73"/>
    </row>
    <row customHeight="1" ht="20.100000000000001" r="34" spans="1:22" x14ac:dyDescent="0.2">
      <c r="A34" s="73"/>
      <c r="B34" s="118" t="s">
        <v>340</v>
      </c>
      <c r="C34" s="73"/>
      <c r="D34" s="79" t="s">
        <v>151</v>
      </c>
      <c r="E34" s="73"/>
      <c r="F34" s="60">
        <f>ROW()</f>
        <v>34</v>
      </c>
      <c r="G34" s="59"/>
      <c r="H34" s="58"/>
      <c r="I34" s="58"/>
      <c r="J34" s="23"/>
      <c r="K34" s="40"/>
      <c r="L34" s="60"/>
      <c r="T34" s="73"/>
    </row>
    <row customHeight="1" ht="24.95" r="35" spans="1:22" x14ac:dyDescent="0.2">
      <c r="A35" s="73"/>
      <c r="B35" s="95">
        <v>3</v>
      </c>
      <c r="C35" s="86"/>
      <c r="D35" s="115" t="s">
        <v>152</v>
      </c>
      <c r="E35" s="73"/>
      <c r="F35" s="60">
        <f>ROW()</f>
        <v>35</v>
      </c>
      <c r="G35" s="59"/>
      <c r="H35" s="58"/>
      <c r="I35" s="58"/>
      <c r="J35" s="23"/>
      <c r="K35" s="40"/>
      <c r="L35" s="60"/>
      <c r="T35" s="73"/>
    </row>
    <row customHeight="1" ht="24.95" r="36" spans="1:22" x14ac:dyDescent="0.2">
      <c r="A36" s="73"/>
      <c r="B36" s="95">
        <v>4</v>
      </c>
      <c r="C36" s="86"/>
      <c r="D36" s="94" t="s">
        <v>153</v>
      </c>
      <c r="E36" s="73"/>
      <c r="F36" s="60"/>
      <c r="G36" s="59"/>
      <c r="H36" s="59"/>
      <c r="I36" s="58"/>
      <c r="J36" s="23"/>
      <c r="K36" s="42"/>
      <c r="L36" s="60"/>
      <c r="T36" s="73"/>
    </row>
    <row customFormat="1" customHeight="1" ht="24.95" r="37" s="43" spans="1:22" x14ac:dyDescent="0.2">
      <c r="A37" s="45"/>
      <c r="B37" s="118">
        <v>4.0999999999999996</v>
      </c>
      <c r="C37" s="45"/>
      <c r="D37" s="84" t="s">
        <v>154</v>
      </c>
      <c r="E37" s="45"/>
      <c r="F37" s="65">
        <f>ROW()</f>
        <v>37</v>
      </c>
      <c r="G37" s="59"/>
      <c r="H37" s="58"/>
      <c r="I37" s="58"/>
      <c r="J37" s="85"/>
      <c r="K37" s="47"/>
      <c r="L37" s="65"/>
      <c r="T37" s="45"/>
      <c r="V37" s="45"/>
    </row>
    <row customHeight="1" ht="20.100000000000001" r="38" spans="1:22" x14ac:dyDescent="0.2">
      <c r="A38" s="73"/>
      <c r="B38" s="118">
        <v>4.2</v>
      </c>
      <c r="C38" s="73"/>
      <c r="D38" s="79" t="s">
        <v>155</v>
      </c>
      <c r="E38" s="73"/>
      <c r="F38" s="60">
        <f>ROW()</f>
        <v>38</v>
      </c>
      <c r="G38" s="59"/>
      <c r="H38" s="58"/>
      <c r="I38" s="58"/>
      <c r="J38" s="23"/>
      <c r="K38" s="40"/>
      <c r="L38" s="60"/>
      <c r="T38" s="73"/>
    </row>
    <row customHeight="1" ht="20.100000000000001" r="39" spans="1:22" x14ac:dyDescent="0.2">
      <c r="A39" s="73"/>
      <c r="B39" s="118">
        <v>4.3</v>
      </c>
      <c r="C39" s="73"/>
      <c r="D39" s="79" t="s">
        <v>156</v>
      </c>
      <c r="E39" s="73"/>
      <c r="F39" s="60">
        <f>ROW()</f>
        <v>39</v>
      </c>
      <c r="G39" s="58"/>
      <c r="H39" s="58"/>
      <c r="I39" s="58"/>
      <c r="J39" s="62"/>
      <c r="K39" s="40"/>
      <c r="L39" s="60"/>
      <c r="T39" s="73"/>
    </row>
    <row customFormat="1" customHeight="1" ht="20.100000000000001" r="40" s="43" spans="1:22" x14ac:dyDescent="0.2">
      <c r="A40" s="45"/>
      <c r="B40" s="118">
        <v>4.4000000000000004</v>
      </c>
      <c r="C40" s="73"/>
      <c r="D40" s="81" t="s">
        <v>157</v>
      </c>
      <c r="E40" s="45"/>
      <c r="F40" s="60">
        <f>ROW()</f>
        <v>40</v>
      </c>
      <c r="G40" s="58"/>
      <c r="H40" s="59"/>
      <c r="I40" s="58"/>
      <c r="J40" s="23"/>
      <c r="K40" s="40"/>
      <c r="L40" s="60"/>
      <c r="T40" s="45"/>
      <c r="V40" s="73"/>
    </row>
    <row customHeight="1" ht="20.100000000000001" r="41" spans="1:22" x14ac:dyDescent="0.2">
      <c r="A41" s="73"/>
      <c r="B41" s="118">
        <v>4.5</v>
      </c>
      <c r="C41" s="73"/>
      <c r="D41" s="79" t="s">
        <v>158</v>
      </c>
      <c r="E41" s="73"/>
      <c r="F41" s="60">
        <f>ROW()</f>
        <v>41</v>
      </c>
      <c r="G41" s="59"/>
      <c r="H41" s="59"/>
      <c r="I41" s="58"/>
      <c r="J41" s="23"/>
      <c r="K41" s="40"/>
      <c r="L41" s="60"/>
      <c r="T41" s="73"/>
    </row>
    <row customHeight="1" ht="20.100000000000001" r="42" spans="1:22" x14ac:dyDescent="0.2">
      <c r="A42" s="73"/>
      <c r="B42" s="118" t="s">
        <v>341</v>
      </c>
      <c r="C42" s="73"/>
      <c r="D42" s="79" t="s">
        <v>159</v>
      </c>
      <c r="E42" s="73"/>
      <c r="F42" s="60">
        <f>ROW()</f>
        <v>42</v>
      </c>
      <c r="G42" s="59"/>
      <c r="H42" s="59"/>
      <c r="I42" s="58"/>
      <c r="J42" s="23"/>
      <c r="K42" s="40"/>
      <c r="L42" s="60"/>
      <c r="T42" s="73"/>
    </row>
    <row customHeight="1" ht="24.95" r="43" spans="1:22" x14ac:dyDescent="0.2">
      <c r="A43" s="73"/>
      <c r="B43" s="95" t="s">
        <v>50</v>
      </c>
      <c r="C43" s="86"/>
      <c r="D43" s="94" t="s">
        <v>160</v>
      </c>
      <c r="E43" s="73"/>
      <c r="F43" s="60"/>
      <c r="G43" s="59"/>
      <c r="H43" s="59"/>
      <c r="I43" s="58"/>
      <c r="J43" s="23"/>
      <c r="K43" s="42"/>
      <c r="L43" s="60"/>
      <c r="T43" s="73"/>
    </row>
    <row customHeight="1" ht="20.100000000000001" r="44" spans="1:22" x14ac:dyDescent="0.2">
      <c r="A44" s="73"/>
      <c r="B44" s="118" t="s">
        <v>94</v>
      </c>
      <c r="C44" s="73"/>
      <c r="D44" s="80" t="s">
        <v>161</v>
      </c>
      <c r="E44" s="73"/>
      <c r="F44" s="60">
        <f>ROW()</f>
        <v>44</v>
      </c>
      <c r="G44" s="59"/>
      <c r="H44" s="59"/>
      <c r="I44" s="58"/>
      <c r="J44" s="23"/>
      <c r="K44" s="40"/>
      <c r="L44" s="60"/>
      <c r="T44" s="73"/>
    </row>
    <row customHeight="1" ht="20.100000000000001" r="45" spans="1:22" x14ac:dyDescent="0.2">
      <c r="A45" s="73"/>
      <c r="B45" s="118" t="s">
        <v>95</v>
      </c>
      <c r="C45" s="73"/>
      <c r="D45" s="79" t="s">
        <v>162</v>
      </c>
      <c r="E45" s="73"/>
      <c r="F45" s="60">
        <f>ROW()</f>
        <v>45</v>
      </c>
      <c r="G45" s="59"/>
      <c r="H45" s="59"/>
      <c r="I45" s="58"/>
      <c r="J45" s="23"/>
      <c r="K45" s="40"/>
      <c r="L45" s="60"/>
      <c r="T45" s="73"/>
    </row>
    <row customHeight="1" ht="20.100000000000001" r="46" spans="1:22" x14ac:dyDescent="0.2">
      <c r="A46" s="73"/>
      <c r="B46" s="118" t="s">
        <v>342</v>
      </c>
      <c r="C46" s="73"/>
      <c r="D46" s="79" t="s">
        <v>163</v>
      </c>
      <c r="E46" s="73"/>
      <c r="F46" s="60">
        <f>ROW()</f>
        <v>46</v>
      </c>
      <c r="G46" s="59"/>
      <c r="H46" s="59"/>
      <c r="I46" s="58"/>
      <c r="J46" s="23"/>
      <c r="K46" s="40"/>
      <c r="L46" s="60"/>
      <c r="T46" s="73"/>
    </row>
    <row customHeight="1" ht="36.75" r="47" spans="1:22" x14ac:dyDescent="0.2">
      <c r="A47" s="73"/>
      <c r="B47" s="110" t="s">
        <v>99</v>
      </c>
      <c r="C47" s="86"/>
      <c r="D47" s="116" t="s">
        <v>164</v>
      </c>
      <c r="E47" s="73"/>
      <c r="F47" s="60">
        <f>ROW()</f>
        <v>47</v>
      </c>
      <c r="G47" s="59"/>
      <c r="H47" s="58"/>
      <c r="I47" s="58"/>
      <c r="J47" s="23"/>
      <c r="K47" s="40"/>
      <c r="L47" s="60"/>
      <c r="T47" s="73"/>
    </row>
    <row customHeight="1" ht="20.100000000000001" r="48" spans="1:22" x14ac:dyDescent="0.2">
      <c r="A48" s="73"/>
      <c r="B48" s="95" t="s">
        <v>102</v>
      </c>
      <c r="C48" s="86"/>
      <c r="D48" s="116" t="s">
        <v>168</v>
      </c>
      <c r="E48" s="73"/>
      <c r="F48" s="60">
        <f>ROW()</f>
        <v>48</v>
      </c>
      <c r="G48" s="59"/>
      <c r="H48" s="58"/>
      <c r="I48" s="58"/>
      <c r="J48" s="23"/>
      <c r="K48" s="40"/>
      <c r="L48" s="60"/>
      <c r="T48" s="73"/>
    </row>
    <row customHeight="1" ht="20.100000000000001" r="49" spans="1:20" x14ac:dyDescent="0.2">
      <c r="A49" s="73"/>
      <c r="B49" s="95" t="s">
        <v>343</v>
      </c>
      <c r="C49" s="86"/>
      <c r="D49" s="115" t="s">
        <v>184</v>
      </c>
      <c r="E49" s="73"/>
      <c r="F49" s="60">
        <f>ROW()</f>
        <v>49</v>
      </c>
      <c r="G49" s="59"/>
      <c r="H49" s="58"/>
      <c r="I49" s="58"/>
      <c r="J49" s="23"/>
      <c r="K49" s="40"/>
      <c r="L49" s="60"/>
      <c r="T49" s="73"/>
    </row>
    <row customHeight="1" ht="20.100000000000001" r="50" spans="1:20" x14ac:dyDescent="0.2">
      <c r="A50" s="73"/>
      <c r="B50" s="95" t="s">
        <v>137</v>
      </c>
      <c r="C50" s="86"/>
      <c r="D50" s="115" t="s">
        <v>165</v>
      </c>
      <c r="E50" s="73"/>
      <c r="F50" s="60">
        <f>ROW()</f>
        <v>50</v>
      </c>
      <c r="G50" s="59"/>
      <c r="H50" s="58"/>
      <c r="I50" s="58"/>
      <c r="J50" s="23"/>
      <c r="K50" s="40"/>
      <c r="L50" s="60"/>
      <c r="T50" s="73"/>
    </row>
    <row customHeight="1" ht="20.100000000000001" r="51" spans="1:20" x14ac:dyDescent="0.2">
      <c r="A51" s="73"/>
      <c r="B51" s="95" t="s">
        <v>169</v>
      </c>
      <c r="C51" s="86"/>
      <c r="D51" s="115" t="s">
        <v>166</v>
      </c>
      <c r="E51" s="73"/>
      <c r="F51" s="60">
        <f>ROW()</f>
        <v>51</v>
      </c>
      <c r="G51" s="59"/>
      <c r="H51" s="58"/>
      <c r="I51" s="58"/>
      <c r="J51" s="23"/>
      <c r="K51" s="40"/>
      <c r="L51" s="60"/>
      <c r="T51" s="73"/>
    </row>
    <row customHeight="1" ht="20.100000000000001" r="52" spans="1:20" x14ac:dyDescent="0.2">
      <c r="A52" s="73"/>
      <c r="B52" s="117" t="s">
        <v>170</v>
      </c>
      <c r="C52" s="73"/>
      <c r="D52" s="115" t="s">
        <v>167</v>
      </c>
      <c r="E52" s="73"/>
      <c r="F52" s="60">
        <f>ROW()</f>
        <v>52</v>
      </c>
      <c r="G52" s="59"/>
      <c r="H52" s="59"/>
      <c r="I52" s="58"/>
      <c r="J52" s="23"/>
      <c r="K52" s="40"/>
      <c r="L52" s="60"/>
      <c r="T52" s="73"/>
    </row>
    <row customHeight="1" ht="20.100000000000001" r="53" spans="1:20" x14ac:dyDescent="0.2">
      <c r="A53" s="73"/>
      <c r="B53" s="117" t="s">
        <v>344</v>
      </c>
      <c r="C53" s="73"/>
      <c r="D53" s="115" t="s">
        <v>375</v>
      </c>
      <c r="E53" s="73"/>
      <c r="F53" s="60">
        <f>ROW()</f>
        <v>53</v>
      </c>
      <c r="G53" s="59"/>
      <c r="H53" s="59"/>
      <c r="I53" s="58"/>
      <c r="J53" s="23"/>
      <c r="K53" s="40"/>
      <c r="L53" s="60"/>
      <c r="T53" s="73"/>
    </row>
    <row customHeight="1" ht="20.100000000000001" r="54" spans="1:20" x14ac:dyDescent="0.2">
      <c r="A54" s="73"/>
      <c r="B54" s="117" t="s">
        <v>345</v>
      </c>
      <c r="C54" s="73"/>
      <c r="D54" s="115" t="s">
        <v>322</v>
      </c>
      <c r="E54" s="73"/>
      <c r="F54" s="60">
        <f>ROW()</f>
        <v>54</v>
      </c>
      <c r="G54" s="59"/>
      <c r="H54" s="59"/>
      <c r="I54" s="58"/>
      <c r="J54" s="23"/>
      <c r="K54" s="40"/>
      <c r="L54" s="60"/>
      <c r="T54" s="73"/>
    </row>
    <row customHeight="1" ht="20.100000000000001" r="55" spans="1:20" x14ac:dyDescent="0.2">
      <c r="A55" s="73"/>
      <c r="B55" s="144" t="s">
        <v>319</v>
      </c>
      <c r="C55" s="139"/>
      <c r="D55" s="102" t="s">
        <v>349</v>
      </c>
      <c r="E55" s="73"/>
      <c r="F55" s="60">
        <f>ROW()</f>
        <v>55</v>
      </c>
      <c r="G55" s="59"/>
      <c r="H55" s="59"/>
      <c r="I55" s="58"/>
      <c r="J55" s="136"/>
      <c r="K55" s="40"/>
      <c r="L55" s="60"/>
      <c r="T55" s="73"/>
    </row>
    <row customFormat="1" customHeight="1" ht="6" r="56" s="73" spans="1:20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customFormat="1" customHeight="1" ht="16.5" r="57" s="73" spans="1:20" x14ac:dyDescent="0.2"/>
    <row customFormat="1" r="58" s="73" spans="1:20" x14ac:dyDescent="0.2">
      <c r="B58" s="142" t="s">
        <v>331</v>
      </c>
      <c r="D58" s="96" t="s">
        <v>291</v>
      </c>
    </row>
    <row customFormat="1" customHeight="true" ht="13.0" r="59" s="125" spans="1:20" x14ac:dyDescent="0.2">
      <c r="B59" s="132"/>
      <c r="C59" s="128"/>
      <c r="D59" s="133"/>
      <c r="K59" s="192">
        <f>IF(ABS(K26-(K22+K23+K24-K25))&lt;=0.5,"OK","K26: ERROR")</f>
      </c>
      <c r="N59" s="192">
        <f>IF(ABS('AUH302'!K54-'AUH301'!K74)&lt;=0.5,"OK","K54: ERROR")</f>
      </c>
    </row>
    <row customFormat="1" customHeight="true" ht="13.0" r="60" s="73" spans="1:20" x14ac:dyDescent="0.2">
      <c r="K60" s="192">
        <f>IF(ABS(K28-SUM(K26,-K27))&lt;=0.5,"OK","K28: ERROR")</f>
      </c>
    </row>
    <row customFormat="1" r="61" s="73" spans="1:20" x14ac:dyDescent="0.2" ht="13.0" customHeight="true">
      <c r="K61" s="192">
        <f>IF(ABS(K34-(K30+K31+K32-K33))&lt;=0.5,"OK","K34: ERROR")</f>
      </c>
    </row>
    <row customFormat="1" r="62" s="73" spans="1:20" x14ac:dyDescent="0.2" ht="13.0" customHeight="true">
      <c r="K62" s="192">
        <f>IF(ABS(K42-SUM(-K41,K40,K38,K37,K39))&lt;=0.5,"OK","K42: ERROR")</f>
      </c>
    </row>
    <row customFormat="1" customHeight="true" ht="13.0" r="63" s="73" spans="1:20" x14ac:dyDescent="0.2">
      <c r="K63" s="192">
        <f>IF(OR(NOT(K45&lt;&gt;0),K45&gt;=0),"OK","K45: ERROR")</f>
      </c>
    </row>
    <row customFormat="1" r="64" s="73" spans="1:20" x14ac:dyDescent="0.2" ht="13.0" customHeight="true">
      <c r="K64" s="192">
        <f>IF(ABS(K46-SUM(K44,K45))&lt;=0.5,"OK","K46: ERROR")</f>
      </c>
    </row>
    <row customFormat="1" r="65" s="73" x14ac:dyDescent="0.2" ht="13.0" customHeight="true">
      <c r="K65" s="192">
        <f>IF(ABS(K49-(K28+K34+K35+K42-K46-K47-K48))&lt;=0.5,"OK","K49: ERROR")</f>
      </c>
    </row>
    <row customFormat="1" r="66" s="73" x14ac:dyDescent="0.2" ht="13.0" customHeight="true">
      <c r="K66" s="192">
        <f>IF(ABS(K54-(K49+K50-K51+K52-K53))&lt;=0.5,"OK","K54: ERROR")</f>
      </c>
    </row>
    <row customFormat="1" r="67" s="73" x14ac:dyDescent="0.2" ht="13.0" customHeight="true">
      <c r="K67" s="192">
        <f>IF(K54&lt;&gt;0,"OK","K54: WARNING")</f>
      </c>
    </row>
    <row customFormat="1" r="68" s="73" x14ac:dyDescent="0.2" ht="13.0" customHeight="true"/>
    <row customFormat="1" r="69" s="73" x14ac:dyDescent="0.2" ht="13.0" customHeight="true"/>
    <row customFormat="1" r="70" s="73" x14ac:dyDescent="0.2" ht="13.0" customHeight="true"/>
    <row customFormat="1" r="71" s="73" x14ac:dyDescent="0.2" ht="13.0" customHeight="true"/>
    <row customFormat="1" r="72" s="73" x14ac:dyDescent="0.2"/>
    <row customFormat="1" r="73" s="73" x14ac:dyDescent="0.2"/>
    <row customFormat="1" r="74" s="73" x14ac:dyDescent="0.2"/>
    <row customFormat="1" r="75" s="73" x14ac:dyDescent="0.2"/>
    <row customFormat="1" r="76" s="73" x14ac:dyDescent="0.2"/>
    <row customFormat="1" r="77" s="73" x14ac:dyDescent="0.2"/>
    <row customFormat="1" r="78" s="73" x14ac:dyDescent="0.2"/>
    <row customFormat="1" r="79" s="73" x14ac:dyDescent="0.2"/>
    <row customFormat="1" r="80" s="73" x14ac:dyDescent="0.2"/>
    <row customFormat="1" r="81" s="73" x14ac:dyDescent="0.2"/>
    <row customFormat="1" r="82" s="73" x14ac:dyDescent="0.2"/>
    <row customFormat="1" r="83" s="73" x14ac:dyDescent="0.2"/>
    <row customFormat="1" r="84" s="73" x14ac:dyDescent="0.2"/>
    <row customFormat="1" r="85" s="73" x14ac:dyDescent="0.2"/>
    <row customFormat="1" r="86" s="73" x14ac:dyDescent="0.2"/>
    <row customFormat="1" r="87" s="73" x14ac:dyDescent="0.2"/>
    <row customFormat="1" r="88" s="73" x14ac:dyDescent="0.2"/>
    <row customFormat="1" r="89" s="73" x14ac:dyDescent="0.2"/>
    <row customFormat="1" r="90" s="73" x14ac:dyDescent="0.2"/>
    <row customFormat="1" r="91" s="73" x14ac:dyDescent="0.2"/>
    <row customFormat="1" r="92" s="73" x14ac:dyDescent="0.2"/>
    <row customFormat="1" r="93" s="73" x14ac:dyDescent="0.2"/>
    <row customFormat="1" r="94" s="73" x14ac:dyDescent="0.2"/>
    <row customFormat="1" r="95" s="73" x14ac:dyDescent="0.2"/>
    <row customFormat="1" r="96" s="73" x14ac:dyDescent="0.2"/>
    <row customFormat="1" r="97" s="73" x14ac:dyDescent="0.2"/>
    <row customFormat="1" r="98" s="73" x14ac:dyDescent="0.2"/>
    <row customFormat="1" r="99" s="73" x14ac:dyDescent="0.2"/>
    <row customFormat="1" r="100" s="73" x14ac:dyDescent="0.2"/>
    <row customFormat="1" r="101" s="73" x14ac:dyDescent="0.2"/>
    <row customFormat="1" r="102" s="73" x14ac:dyDescent="0.2"/>
    <row customFormat="1" r="103" s="73" x14ac:dyDescent="0.2"/>
    <row customFormat="1" r="104" s="73" x14ac:dyDescent="0.2"/>
    <row customFormat="1" r="105" s="73" x14ac:dyDescent="0.2"/>
    <row customFormat="1" r="106" s="73" x14ac:dyDescent="0.2"/>
    <row customFormat="1" r="107" s="73" x14ac:dyDescent="0.2"/>
    <row customFormat="1" r="108" s="73" x14ac:dyDescent="0.2"/>
    <row customFormat="1" r="109" s="73" x14ac:dyDescent="0.2"/>
    <row customFormat="1" r="110" s="73" x14ac:dyDescent="0.2"/>
    <row customFormat="1" r="111" s="73" x14ac:dyDescent="0.2"/>
    <row customFormat="1" r="112" s="73" x14ac:dyDescent="0.2"/>
    <row customFormat="1" r="113" s="73" x14ac:dyDescent="0.2"/>
    <row customFormat="1" r="114" s="73" x14ac:dyDescent="0.2"/>
    <row customFormat="1" r="115" s="73" x14ac:dyDescent="0.2"/>
    <row customFormat="1" r="116" s="73" x14ac:dyDescent="0.2"/>
    <row customFormat="1" r="117" s="73" x14ac:dyDescent="0.2"/>
    <row customFormat="1" r="118" s="73" x14ac:dyDescent="0.2"/>
    <row customFormat="1" r="119" s="73" x14ac:dyDescent="0.2"/>
    <row customFormat="1" r="120" s="73" x14ac:dyDescent="0.2"/>
    <row customFormat="1" r="121" s="73" x14ac:dyDescent="0.2"/>
    <row customFormat="1" r="122" s="73" x14ac:dyDescent="0.2"/>
    <row customFormat="1" r="123" s="73" x14ac:dyDescent="0.2"/>
    <row customFormat="1" r="124" s="73" x14ac:dyDescent="0.2"/>
    <row customFormat="1" r="125" s="73" x14ac:dyDescent="0.2"/>
    <row customFormat="1" r="126" s="73" x14ac:dyDescent="0.2"/>
    <row customFormat="1" r="127" s="73" x14ac:dyDescent="0.2"/>
    <row customFormat="1" r="128" s="73" x14ac:dyDescent="0.2"/>
    <row customFormat="1" r="129" s="73" x14ac:dyDescent="0.2"/>
    <row customFormat="1" r="130" s="73" x14ac:dyDescent="0.2"/>
    <row customFormat="1" r="131" s="73" x14ac:dyDescent="0.2"/>
    <row customFormat="1" r="132" s="73" x14ac:dyDescent="0.2"/>
    <row customFormat="1" r="133" s="73" x14ac:dyDescent="0.2"/>
    <row customFormat="1" r="134" s="73" x14ac:dyDescent="0.2"/>
    <row customFormat="1" r="135" s="73" x14ac:dyDescent="0.2"/>
    <row customFormat="1" r="136" s="73" x14ac:dyDescent="0.2"/>
    <row customFormat="1" r="137" s="73" x14ac:dyDescent="0.2"/>
    <row customFormat="1" r="138" s="73" x14ac:dyDescent="0.2"/>
    <row customFormat="1" r="139" s="73" x14ac:dyDescent="0.2"/>
    <row customFormat="1" r="140" s="73" x14ac:dyDescent="0.2"/>
    <row customFormat="1" r="141" s="73" x14ac:dyDescent="0.2"/>
    <row customFormat="1" r="142" s="73" x14ac:dyDescent="0.2"/>
    <row customFormat="1" r="143" s="73" x14ac:dyDescent="0.2"/>
    <row customFormat="1" r="144" s="73" x14ac:dyDescent="0.2"/>
    <row customFormat="1" r="145" s="73" x14ac:dyDescent="0.2"/>
    <row customFormat="1" r="146" s="73" x14ac:dyDescent="0.2"/>
    <row customFormat="1" r="147" s="73" x14ac:dyDescent="0.2"/>
    <row customFormat="1" r="148" s="73" x14ac:dyDescent="0.2"/>
    <row customFormat="1" r="149" s="73" x14ac:dyDescent="0.2"/>
    <row customFormat="1" r="150" s="73" x14ac:dyDescent="0.2"/>
    <row customFormat="1" r="151" s="73" x14ac:dyDescent="0.2"/>
    <row customFormat="1" r="152" s="73" x14ac:dyDescent="0.2"/>
    <row customFormat="1" r="153" s="73" x14ac:dyDescent="0.2"/>
    <row customFormat="1" r="154" s="73" x14ac:dyDescent="0.2"/>
    <row customFormat="1" r="155" s="73" x14ac:dyDescent="0.2"/>
    <row customFormat="1" r="156" s="73" x14ac:dyDescent="0.2"/>
    <row customFormat="1" r="157" s="73" x14ac:dyDescent="0.2"/>
    <row customFormat="1" r="158" s="73" x14ac:dyDescent="0.2"/>
    <row customFormat="1" r="159" s="73" x14ac:dyDescent="0.2"/>
    <row customFormat="1" r="160" s="73" x14ac:dyDescent="0.2"/>
    <row customFormat="1" r="161" s="73" x14ac:dyDescent="0.2"/>
    <row customFormat="1" r="162" s="73" x14ac:dyDescent="0.2"/>
    <row customFormat="1" r="163" s="73" x14ac:dyDescent="0.2"/>
    <row customFormat="1" r="164" s="73" x14ac:dyDescent="0.2"/>
    <row customFormat="1" r="165" s="73" x14ac:dyDescent="0.2"/>
    <row customFormat="1" r="166" s="73" x14ac:dyDescent="0.2"/>
    <row customFormat="1" r="167" s="73" x14ac:dyDescent="0.2"/>
    <row customFormat="1" r="168" s="73" x14ac:dyDescent="0.2"/>
    <row customFormat="1" r="169" s="73" x14ac:dyDescent="0.2"/>
    <row customFormat="1" r="170" s="73" x14ac:dyDescent="0.2"/>
    <row customFormat="1" r="171" s="73" x14ac:dyDescent="0.2"/>
    <row customFormat="1" r="172" s="73" x14ac:dyDescent="0.2"/>
    <row customFormat="1" r="173" s="73" x14ac:dyDescent="0.2"/>
    <row customFormat="1" r="174" s="73" x14ac:dyDescent="0.2"/>
    <row customFormat="1" r="175" s="73" x14ac:dyDescent="0.2"/>
    <row customFormat="1" r="176" s="73" x14ac:dyDescent="0.2"/>
    <row customFormat="1" r="177" s="73" x14ac:dyDescent="0.2"/>
    <row customFormat="1" r="178" s="73" x14ac:dyDescent="0.2"/>
    <row customFormat="1" r="179" s="73" x14ac:dyDescent="0.2"/>
    <row customFormat="1" r="180" s="73" x14ac:dyDescent="0.2"/>
    <row customFormat="1" r="181" s="73" x14ac:dyDescent="0.2"/>
    <row customFormat="1" r="182" s="73" x14ac:dyDescent="0.2"/>
    <row customFormat="1" r="183" s="73" x14ac:dyDescent="0.2"/>
    <row customFormat="1" r="184" s="73" x14ac:dyDescent="0.2"/>
    <row customFormat="1" r="185" s="73" x14ac:dyDescent="0.2"/>
    <row customFormat="1" r="186" s="73" x14ac:dyDescent="0.2"/>
    <row customFormat="1" r="187" s="73" x14ac:dyDescent="0.2"/>
    <row customFormat="1" r="188" s="73" x14ac:dyDescent="0.2"/>
    <row customFormat="1" r="189" s="73" x14ac:dyDescent="0.2"/>
    <row customFormat="1" r="190" s="73" x14ac:dyDescent="0.2"/>
    <row customFormat="1" r="191" s="73" x14ac:dyDescent="0.2"/>
    <row customFormat="1" r="192" s="73" x14ac:dyDescent="0.2"/>
    <row customFormat="1" r="193" s="73" x14ac:dyDescent="0.2"/>
    <row customFormat="1" r="194" s="73" x14ac:dyDescent="0.2"/>
    <row customFormat="1" r="195" s="73" x14ac:dyDescent="0.2"/>
    <row customFormat="1" r="196" s="73" x14ac:dyDescent="0.2"/>
    <row customFormat="1" r="197" s="73" x14ac:dyDescent="0.2"/>
    <row customFormat="1" r="198" s="73" x14ac:dyDescent="0.2"/>
    <row customFormat="1" r="199" s="73" x14ac:dyDescent="0.2"/>
    <row customFormat="1" r="200" s="73" x14ac:dyDescent="0.2"/>
    <row customFormat="1" r="201" s="73" x14ac:dyDescent="0.2"/>
    <row customFormat="1" r="202" s="73" x14ac:dyDescent="0.2"/>
  </sheetData>
  <sheetProtection objects="1" scenarios="1" sheet="1"/>
  <mergeCells count="2">
    <mergeCell ref="K1:Q1"/>
    <mergeCell ref="K61:K62"/>
  </mergeCells>
  <conditionalFormatting sqref="K59:K67">
    <cfRule type="expression" dxfId="14" priority="1">
      <formula>ISNUMBER(SEARCH("ERROR",K59))</formula>
    </cfRule>
    <cfRule type="expression" dxfId="15" priority="2">
      <formula>ISNUMBER(SEARCH("WARNING",K59))</formula>
    </cfRule>
    <cfRule type="expression" dxfId="16" priority="3">
      <formula>ISNUMBER(SEARCH("OK",K59))</formula>
    </cfRule>
  </conditionalFormatting>
  <conditionalFormatting sqref="N59">
    <cfRule type="expression" dxfId="17" priority="4">
      <formula>ISNUMBER(SEARCH("ERROR",N59))</formula>
    </cfRule>
    <cfRule type="expression" dxfId="18" priority="5">
      <formula>ISNUMBER(SEARCH("WARNING",N59))</formula>
    </cfRule>
    <cfRule type="expression" dxfId="19" priority="6">
      <formula>ISNUMBER(SEARCH("OK",N59))</formula>
    </cfRule>
  </conditionalFormatting>
  <conditionalFormatting sqref="B5">
    <cfRule type="expression" dxfId="20" priority="7">
      <formula>OR(B5=0,B5="0")</formula>
    </cfRule>
    <cfRule type="expression" dxfId="21" priority="8">
      <formula>B5&gt;0</formula>
    </cfRule>
  </conditionalFormatting>
  <conditionalFormatting sqref="B6">
    <cfRule type="expression" dxfId="22" priority="9">
      <formula>OR(B6=0,B6="0")</formula>
    </cfRule>
    <cfRule type="expression" dxfId="23" priority="10">
      <formula>B6&gt;0</formula>
    </cfRule>
  </conditionalFormatting>
  <hyperlinks>
    <hyperlink location="Validation_K002_AUH302_K26_0" ref="K59"/>
    <hyperlink location="Validation_K001_AUH302_K28_0" ref="K60"/>
    <hyperlink location="Validation_K003_AUH302_K34_0" ref="K61"/>
    <hyperlink location="Validation_K004_AUH302_K42_0" ref="K62"/>
    <hyperlink location="Validation_K009_AUH302_K45_0" ref="K63"/>
    <hyperlink location="Validation_K005_AUH302_K46_0" ref="K64"/>
    <hyperlink location="Validation_K006_AUH302_K49_0" ref="K65"/>
    <hyperlink location="Validation_K007_AUH302_K54_0" ref="K66"/>
    <hyperlink location="Validation_K008_AUH302_K54_0" ref="K67"/>
  </hyperlink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58"/>
  <headerFooter>
    <oddFooter><![CDATA[&L&G   &"Arial,Fett"vertraulich&C&D&RSeite &P]]></oddFooter>
  </headerFooter>
  <drawing r:id="rId4"/>
  <legacyDrawing r:id="rId6"/>
  <legacyDrawingHF r:id="rId2"/>
</worksheet>
</file>

<file path=xl/worksheets/sheet9.xml><?xml version="1.0" encoding="utf-8"?>
<worksheet xmlns="http://schemas.openxmlformats.org/spreadsheetml/2006/main">
  <dimension ref="A1:G61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88">
        <v>354</v>
      </c>
    </row>
    <row r="4">
      <c r="A4" t="s" s="187">
        <v>351</v>
      </c>
    </row>
    <row r="5">
      <c r="A5" t="s">
        <v>593</v>
      </c>
      <c r="B5">
        <f>B9+B13</f>
      </c>
    </row>
    <row r="6">
      <c r="A6" t="s">
        <v>594</v>
      </c>
      <c r="B6">
        <f>B10+B14</f>
      </c>
    </row>
    <row r="8">
      <c r="A8" t="s" s="187">
        <v>311</v>
      </c>
    </row>
    <row r="9">
      <c r="A9" t="s">
        <v>593</v>
      </c>
      <c r="B9">
        <f>COUNTIFS(F18:F51,"*ERROR*")</f>
      </c>
    </row>
    <row r="10">
      <c r="A10" t="s">
        <v>594</v>
      </c>
      <c r="B10">
        <f>COUNTIFS(F18:F51,"*WARNING*")</f>
      </c>
    </row>
    <row r="12">
      <c r="A12" t="s" s="187">
        <v>312</v>
      </c>
    </row>
    <row r="13">
      <c r="A13" t="s">
        <v>593</v>
      </c>
      <c r="B13">
        <f>COUNTIFS(F52:F61,"*ERROR*")</f>
      </c>
    </row>
    <row r="14">
      <c r="A14" t="s">
        <v>594</v>
      </c>
      <c r="B14">
        <f>COUNTIFS(F52:F61,"*WARNING*")</f>
      </c>
    </row>
    <row r="17">
      <c r="A17" t="s">
        <v>412</v>
      </c>
      <c r="B17" t="s">
        <v>413</v>
      </c>
      <c r="C17" t="s">
        <v>414</v>
      </c>
      <c r="D17" t="s">
        <v>415</v>
      </c>
      <c r="E17" t="s">
        <v>416</v>
      </c>
      <c r="F17" t="s">
        <v>417</v>
      </c>
    </row>
    <row r="18">
      <c r="A18" t="s" s="190">
        <v>311</v>
      </c>
      <c r="B18" t="s" s="189">
        <v>418</v>
      </c>
      <c r="C18" t="s" s="190">
        <v>419</v>
      </c>
      <c r="D18" t="s" s="190">
        <v>420</v>
      </c>
      <c r="E18" t="s" s="190">
        <v>421</v>
      </c>
      <c r="F18" s="190">
        <f>IF(ABS('AUH301'!K49-SUM('AUH301'!K38,'AUH301'!K34,'AUH301'!K23,'AUH301'!K33,'AUH301'!K25,'AUH301'!K22,'AUH301'!K31,'AUH301'!K26,'AUH301'!K44,'AUH301'!K48,'AUH301'!K37,'AUH301'!K39,'AUH301'!K47,'AUH301'!K32,'AUH301'!K24))&lt;=0.5,"OK","ERROR")</f>
      </c>
    </row>
    <row r="19">
      <c r="A19" t="s" s="190">
        <v>311</v>
      </c>
      <c r="B19" t="s" s="189">
        <v>422</v>
      </c>
      <c r="C19" t="s" s="190">
        <v>423</v>
      </c>
      <c r="D19" t="s" s="190">
        <v>424</v>
      </c>
      <c r="E19" t="s" s="190">
        <v>425</v>
      </c>
      <c r="F19" s="190">
        <f>IF('AUH301'!K49&gt;0,"OK","ERROR")</f>
      </c>
    </row>
    <row r="20">
      <c r="A20" t="s" s="190">
        <v>311</v>
      </c>
      <c r="B20" t="s" s="189">
        <v>426</v>
      </c>
      <c r="C20" t="s" s="190">
        <v>427</v>
      </c>
      <c r="D20" t="s" s="190">
        <v>428</v>
      </c>
      <c r="E20" t="s" s="190">
        <v>429</v>
      </c>
      <c r="F20" s="190">
        <f>IF('AUH301'!K49-'AUH301'!K50&gt;=-0.5,"OK","WARNING")</f>
      </c>
    </row>
    <row r="21">
      <c r="A21" t="s" s="190">
        <v>311</v>
      </c>
      <c r="B21" t="s" s="189">
        <v>430</v>
      </c>
      <c r="C21" t="s" s="190">
        <v>431</v>
      </c>
      <c r="D21" t="s" s="190">
        <v>432</v>
      </c>
      <c r="E21" t="s" s="190">
        <v>433</v>
      </c>
      <c r="F21" s="190">
        <f>IF(IF('AUH301'!K49&lt;&gt;0,NOT('AUH301'!K49='AUH301'!K50),TRUE),"OK","WARNING")</f>
      </c>
    </row>
    <row r="22">
      <c r="A22" t="s" s="190">
        <v>311</v>
      </c>
      <c r="B22" t="s" s="189">
        <v>434</v>
      </c>
      <c r="C22" t="s" s="190">
        <v>435</v>
      </c>
      <c r="D22" t="s" s="190">
        <v>436</v>
      </c>
      <c r="E22" t="s" s="190">
        <v>437</v>
      </c>
      <c r="F22" s="190">
        <f>IF('AUH301'!K50-SUM('AUH301'!K51)&gt;=-0.5,"OK","WARNING")</f>
      </c>
    </row>
    <row r="23">
      <c r="A23" t="s" s="190">
        <v>311</v>
      </c>
      <c r="B23" t="s" s="189">
        <v>438</v>
      </c>
      <c r="C23" t="s" s="190">
        <v>439</v>
      </c>
      <c r="D23" t="s" s="190">
        <v>440</v>
      </c>
      <c r="E23" t="s" s="190">
        <v>441</v>
      </c>
      <c r="F23" s="190">
        <f>IF('AUH301'!K34-SUM('AUH301'!K36,'AUH301'!K35)&gt;=-0.5,"OK","WARNING")</f>
      </c>
    </row>
    <row r="24">
      <c r="A24" t="s" s="190">
        <v>311</v>
      </c>
      <c r="B24" t="s" s="189">
        <v>442</v>
      </c>
      <c r="C24" t="s" s="190">
        <v>443</v>
      </c>
      <c r="D24" t="s" s="190">
        <v>444</v>
      </c>
      <c r="E24" t="s" s="190">
        <v>445</v>
      </c>
      <c r="F24" s="190">
        <f>IF(ABS('AUH301'!K39-('AUH301'!K40+'AUH301'!K41+'AUH301'!K43+'AUH301'!K42))&lt;=0.5,"OK","ERROR")</f>
      </c>
    </row>
    <row r="25">
      <c r="A25" t="s" s="190">
        <v>311</v>
      </c>
      <c r="B25" t="s" s="189">
        <v>446</v>
      </c>
      <c r="C25" t="s" s="190">
        <v>447</v>
      </c>
      <c r="D25" t="s" s="190">
        <v>448</v>
      </c>
      <c r="E25" t="s" s="190">
        <v>449</v>
      </c>
      <c r="F25" s="190">
        <f>IF('AUH301'!K44-SUM('AUH301'!K45,'AUH301'!K46)&gt;=-0.5,"OK","WARNING")</f>
      </c>
    </row>
    <row r="26">
      <c r="A26" t="s" s="190">
        <v>311</v>
      </c>
      <c r="B26" t="s" s="189">
        <v>450</v>
      </c>
      <c r="C26" t="s" s="190">
        <v>451</v>
      </c>
      <c r="D26" t="s" s="190">
        <v>452</v>
      </c>
      <c r="E26" t="s" s="190">
        <v>453</v>
      </c>
      <c r="F26" s="190">
        <f>IF('AUH301'!K91-SUM('AUH301'!K92,'AUH301'!K93)&gt;=-0.5,"OK","WARNING")</f>
      </c>
    </row>
    <row r="27">
      <c r="A27" t="s" s="190">
        <v>311</v>
      </c>
      <c r="B27" t="s" s="189">
        <v>454</v>
      </c>
      <c r="C27" t="s" s="190">
        <v>455</v>
      </c>
      <c r="D27" t="s" s="190">
        <v>456</v>
      </c>
      <c r="E27" t="s" s="190">
        <v>457</v>
      </c>
      <c r="F27" s="190">
        <f>IF(ABS('AUH301'!K26-('AUH301'!K27+'AUH301'!K29))&lt;=0.5,"OK","ERROR")</f>
      </c>
    </row>
    <row r="28">
      <c r="A28" t="s" s="190">
        <v>311</v>
      </c>
      <c r="B28" t="s" s="189">
        <v>458</v>
      </c>
      <c r="C28" t="s" s="190">
        <v>459</v>
      </c>
      <c r="D28" t="s" s="190">
        <v>460</v>
      </c>
      <c r="E28" t="s" s="190">
        <v>461</v>
      </c>
      <c r="F28" s="190">
        <f>IF('AUH301'!K27-SUM('AUH301'!K28)&gt;=-0.5,"OK","WARNING")</f>
      </c>
    </row>
    <row r="29">
      <c r="A29" t="s" s="190">
        <v>311</v>
      </c>
      <c r="B29" t="s" s="189">
        <v>462</v>
      </c>
      <c r="C29" t="s" s="190">
        <v>463</v>
      </c>
      <c r="D29" t="s" s="190">
        <v>464</v>
      </c>
      <c r="E29" t="s" s="190">
        <v>465</v>
      </c>
      <c r="F29" s="190">
        <f>IF('AUH301'!K29-SUM('AUH301'!K30)&gt;=-0.5,"OK","WARNING")</f>
      </c>
    </row>
    <row r="30">
      <c r="A30" t="s" s="190">
        <v>311</v>
      </c>
      <c r="B30" t="s" s="189">
        <v>466</v>
      </c>
      <c r="C30" t="s" s="190">
        <v>467</v>
      </c>
      <c r="D30" t="s" s="190">
        <v>468</v>
      </c>
      <c r="E30" t="s" s="190">
        <v>469</v>
      </c>
      <c r="F30" s="190">
        <f>IF('AUH301'!K49-SUM('AUH301'!K100,'AUH301'!K103,'AUH301'!K102,'AUH301'!K99,'AUH301'!K101)&gt;=-0.5,"OK","WARNING")</f>
      </c>
    </row>
    <row r="31">
      <c r="A31" t="s" s="190">
        <v>311</v>
      </c>
      <c r="B31" t="s" s="189">
        <v>470</v>
      </c>
      <c r="C31" t="s" s="190">
        <v>471</v>
      </c>
      <c r="D31" t="s" s="190">
        <v>472</v>
      </c>
      <c r="E31" t="s" s="190">
        <v>473</v>
      </c>
      <c r="F31" s="190">
        <f>IF(ABS('AUH301'!K113-('AUH301'!K114+'AUH301'!K115+'AUH301'!K116+'AUH301'!K117))&lt;=0.5,"OK","ERROR")</f>
      </c>
    </row>
    <row r="32">
      <c r="A32" t="s" s="190">
        <v>311</v>
      </c>
      <c r="B32" t="s" s="189">
        <v>474</v>
      </c>
      <c r="C32" t="s" s="190">
        <v>475</v>
      </c>
      <c r="D32" t="s" s="190">
        <v>476</v>
      </c>
      <c r="E32" t="s" s="190">
        <v>477</v>
      </c>
      <c r="F32" s="190">
        <f>IF('AUH301'!K111-'AUH301'!K112&gt;=-0.5,"OK","WARNING")</f>
      </c>
    </row>
    <row r="33">
      <c r="A33" t="s" s="190">
        <v>311</v>
      </c>
      <c r="B33" t="s" s="189">
        <v>474</v>
      </c>
      <c r="C33" t="s" s="190">
        <v>475</v>
      </c>
      <c r="D33" t="s" s="190">
        <v>478</v>
      </c>
      <c r="E33" t="s" s="190">
        <v>479</v>
      </c>
      <c r="F33" s="190">
        <f>IF('AUH301'!K113-'AUH301'!K114&gt;=-0.5,"OK","WARNING")</f>
      </c>
    </row>
    <row r="34">
      <c r="A34" t="s" s="190">
        <v>311</v>
      </c>
      <c r="B34" t="s" s="189">
        <v>480</v>
      </c>
      <c r="C34" t="s" s="190">
        <v>481</v>
      </c>
      <c r="D34" t="s" s="190">
        <v>482</v>
      </c>
      <c r="E34" t="s" s="190">
        <v>483</v>
      </c>
      <c r="F34" s="190">
        <f>IF(ABS('AUH301'!K118-SUM('AUH301'!K120,'AUH301'!K121,'AUH301'!K122,'AUH301'!K119))&lt;=0.5,"OK","ERROR")</f>
      </c>
    </row>
    <row r="35">
      <c r="A35" t="s" s="190">
        <v>311</v>
      </c>
      <c r="B35" t="s" s="189">
        <v>484</v>
      </c>
      <c r="C35" t="s" s="190">
        <v>485</v>
      </c>
      <c r="D35" t="s" s="190">
        <v>486</v>
      </c>
      <c r="E35" t="s" s="190">
        <v>487</v>
      </c>
      <c r="F35" s="190">
        <f>IF(ABS('AUH301'!K110-SUM('AUH301'!K113,'AUH301'!K111))&lt;=0.5,"OK","ERROR")</f>
      </c>
    </row>
    <row r="36">
      <c r="A36" t="s" s="190">
        <v>311</v>
      </c>
      <c r="B36" t="s" s="189">
        <v>488</v>
      </c>
      <c r="C36" t="s" s="190">
        <v>489</v>
      </c>
      <c r="D36" t="s" s="190">
        <v>490</v>
      </c>
      <c r="E36" t="s" s="190">
        <v>491</v>
      </c>
      <c r="F36" s="190">
        <f>IF(ABS('AUH301'!K76-SUM('AUH301'!K60,-'AUH301'!K72,'AUH301'!K58,'AUH301'!K74,'AUH301'!K67,'AUH301'!K70,'AUH301'!K56,'AUH301'!K59,'AUH301'!K68,'AUH301'!K73,'AUH301'!K66,'AUH301'!K63,'AUH301'!K65,'AUH301'!K64,'AUH301'!K53,'AUH301'!K55,'AUH301'!K57,'AUH301'!K54,'AUH301'!K71))&lt;=0.5,"OK","ERROR")</f>
      </c>
    </row>
    <row r="37">
      <c r="A37" t="s" s="190">
        <v>311</v>
      </c>
      <c r="B37" t="s" s="189">
        <v>492</v>
      </c>
      <c r="C37" t="s" s="190">
        <v>493</v>
      </c>
      <c r="D37" t="s" s="190">
        <v>494</v>
      </c>
      <c r="E37" t="s" s="190">
        <v>495</v>
      </c>
      <c r="F37" s="190">
        <f>IF(OR(NOT('AUH301'!K72&lt;&gt;0),'AUH301'!K72&gt;=0),"OK","ERROR")</f>
      </c>
    </row>
    <row r="38">
      <c r="A38" t="s" s="190">
        <v>311</v>
      </c>
      <c r="B38" t="s" s="189">
        <v>496</v>
      </c>
      <c r="C38" t="s" s="190">
        <v>497</v>
      </c>
      <c r="D38" t="s" s="190">
        <v>498</v>
      </c>
      <c r="E38" t="s" s="190">
        <v>499</v>
      </c>
      <c r="F38" s="190">
        <f>IF(OR(NOT('AUH301'!K67&lt;&gt;0),'AUH301'!K67&gt;=0),"OK","ERROR")</f>
      </c>
    </row>
    <row r="39">
      <c r="A39" t="s" s="190">
        <v>311</v>
      </c>
      <c r="B39" t="s" s="189">
        <v>500</v>
      </c>
      <c r="C39" t="s" s="190">
        <v>501</v>
      </c>
      <c r="D39" t="s" s="190">
        <v>502</v>
      </c>
      <c r="E39" t="s" s="190">
        <v>503</v>
      </c>
      <c r="F39" s="190">
        <f>IF('AUH301'!K76&gt;0,"OK","ERROR")</f>
      </c>
    </row>
    <row r="40">
      <c r="A40" t="s" s="190">
        <v>311</v>
      </c>
      <c r="B40" t="s" s="189">
        <v>504</v>
      </c>
      <c r="C40" t="s" s="190">
        <v>505</v>
      </c>
      <c r="D40" t="s" s="190">
        <v>506</v>
      </c>
      <c r="E40" t="s" s="190">
        <v>507</v>
      </c>
      <c r="F40" s="190">
        <f>IF('AUH301'!K68-SUM('AUH301'!K69)&gt;=-0.5,"OK","WARNING")</f>
      </c>
    </row>
    <row r="41">
      <c r="A41" t="s" s="190">
        <v>311</v>
      </c>
      <c r="B41" t="s" s="189">
        <v>508</v>
      </c>
      <c r="C41" t="s" s="190">
        <v>509</v>
      </c>
      <c r="D41" t="s" s="190">
        <v>510</v>
      </c>
      <c r="E41" t="s" s="190">
        <v>511</v>
      </c>
      <c r="F41" s="190">
        <f>IF('AUH301'!K77-SUM('AUH301'!K78)&gt;=-0.5,"OK","WARNING")</f>
      </c>
    </row>
    <row r="42">
      <c r="A42" t="s" s="190">
        <v>311</v>
      </c>
      <c r="B42" t="s" s="189">
        <v>512</v>
      </c>
      <c r="C42" t="s" s="190">
        <v>513</v>
      </c>
      <c r="D42" t="s" s="190">
        <v>514</v>
      </c>
      <c r="E42" t="s" s="190">
        <v>515</v>
      </c>
      <c r="F42" s="190">
        <f>IF('AUH301'!K76-'AUH301'!K77&gt;=-0.5,"OK","WARNING")</f>
      </c>
    </row>
    <row r="43">
      <c r="A43" t="s" s="190">
        <v>311</v>
      </c>
      <c r="B43" t="s" s="189">
        <v>516</v>
      </c>
      <c r="C43" t="s" s="190">
        <v>517</v>
      </c>
      <c r="D43" t="s" s="190">
        <v>518</v>
      </c>
      <c r="E43" t="s" s="190">
        <v>519</v>
      </c>
      <c r="F43" s="190">
        <f>IF(IF('AUH301'!K76&lt;&gt;0,NOT('AUH301'!K76='AUH301'!K77),TRUE),"OK","WARNING")</f>
      </c>
    </row>
    <row r="44">
      <c r="A44" t="s" s="190">
        <v>311</v>
      </c>
      <c r="B44" t="s" s="189">
        <v>520</v>
      </c>
      <c r="C44" t="s" s="190">
        <v>521</v>
      </c>
      <c r="D44" t="s" s="190">
        <v>522</v>
      </c>
      <c r="E44" t="s" s="190">
        <v>523</v>
      </c>
      <c r="F44" s="190">
        <f>IF(ABS('AUH301'!K60-SUM('AUH301'!K62,'AUH301'!K61))&lt;=0.5,"OK","ERROR")</f>
      </c>
    </row>
    <row r="45">
      <c r="A45" t="s" s="190">
        <v>311</v>
      </c>
      <c r="B45" t="s" s="189">
        <v>524</v>
      </c>
      <c r="C45" t="s" s="190">
        <v>525</v>
      </c>
      <c r="D45" t="s" s="190">
        <v>526</v>
      </c>
      <c r="E45" t="s" s="190">
        <v>527</v>
      </c>
      <c r="F45" s="190">
        <f>IF('AUH301'!K76-SUM('AUH301'!K105,'AUH301'!K108,'AUH301'!K107,'AUH301'!K104,'AUH301'!K106)&gt;=-0.5,"OK","WARNING")</f>
      </c>
    </row>
    <row r="46">
      <c r="A46" t="s" s="190">
        <v>311</v>
      </c>
      <c r="B46" t="s" s="189">
        <v>528</v>
      </c>
      <c r="C46" t="s" s="190">
        <v>529</v>
      </c>
      <c r="D46" t="s" s="190">
        <v>530</v>
      </c>
      <c r="E46" t="s" s="190">
        <v>531</v>
      </c>
      <c r="F46" s="190">
        <f>IF(ABS('AUH301'!K49-'AUH301'!K76)&lt;=0.5,"OK","ERROR")</f>
      </c>
    </row>
    <row r="47">
      <c r="A47" t="s" s="190">
        <v>311</v>
      </c>
      <c r="B47" t="s" s="189">
        <v>532</v>
      </c>
      <c r="C47" t="s" s="190">
        <v>533</v>
      </c>
      <c r="D47" t="s" s="190">
        <v>534</v>
      </c>
      <c r="E47" t="s" s="190">
        <v>535</v>
      </c>
      <c r="F47" s="190">
        <f>IF(OR(NOT('AUH301'!K88&lt;&gt;0),'AUH301'!K88&gt;=0),"OK","WARNING")</f>
      </c>
    </row>
    <row r="48">
      <c r="A48" t="s" s="190">
        <v>311</v>
      </c>
      <c r="B48" t="s" s="189">
        <v>536</v>
      </c>
      <c r="C48" t="s" s="190">
        <v>537</v>
      </c>
      <c r="D48" t="s" s="190">
        <v>538</v>
      </c>
      <c r="E48" t="s" s="190">
        <v>539</v>
      </c>
      <c r="F48" s="190">
        <f>IF('AUH301'!K110-'AUH301'!K25&gt;=-0.5,"OK","ERROR")</f>
      </c>
    </row>
    <row r="49">
      <c r="A49" t="s" s="190">
        <v>311</v>
      </c>
      <c r="B49" t="s" s="189">
        <v>540</v>
      </c>
      <c r="C49" t="s" s="190">
        <v>541</v>
      </c>
      <c r="D49" t="s" s="190">
        <v>542</v>
      </c>
      <c r="E49" t="s" s="190">
        <v>543</v>
      </c>
      <c r="F49" s="190">
        <f>IF('AUH301'!K118-'AUH301'!K26&gt;=-0.5,"OK","ERROR")</f>
      </c>
    </row>
    <row r="50">
      <c r="A50" t="s" s="190">
        <v>311</v>
      </c>
      <c r="B50" t="s" s="189">
        <v>544</v>
      </c>
      <c r="C50" t="s" s="190">
        <v>545</v>
      </c>
      <c r="D50" t="s" s="190">
        <v>546</v>
      </c>
      <c r="E50" t="s" s="190">
        <v>547</v>
      </c>
      <c r="F50" s="190">
        <f>IF('AUH301'!K85&lt;&gt;0,"OK","WARNING")</f>
      </c>
    </row>
    <row r="51">
      <c r="A51" t="s" s="190">
        <v>311</v>
      </c>
      <c r="B51" t="s" s="189">
        <v>548</v>
      </c>
      <c r="C51" t="s" s="190">
        <v>549</v>
      </c>
      <c r="D51" t="s" s="190">
        <v>550</v>
      </c>
      <c r="E51" t="s" s="190">
        <v>551</v>
      </c>
      <c r="F51" s="190">
        <f>IF(NOT('AUH301'!K85&lt;0),"OK","ERROR")</f>
      </c>
    </row>
    <row r="52">
      <c r="A52" t="s" s="190">
        <v>312</v>
      </c>
      <c r="B52" t="s" s="189">
        <v>552</v>
      </c>
      <c r="C52" t="s" s="190">
        <v>553</v>
      </c>
      <c r="D52" t="s" s="190">
        <v>554</v>
      </c>
      <c r="E52" t="s" s="190">
        <v>555</v>
      </c>
      <c r="F52" s="190">
        <f>IF(ABS('AUH302'!K28-SUM('AUH302'!K26,-'AUH302'!K27))&lt;=0.5,"OK","ERROR")</f>
      </c>
    </row>
    <row r="53">
      <c r="A53" t="s" s="190">
        <v>312</v>
      </c>
      <c r="B53" t="s" s="189">
        <v>556</v>
      </c>
      <c r="C53" t="s" s="190">
        <v>557</v>
      </c>
      <c r="D53" t="s" s="190">
        <v>558</v>
      </c>
      <c r="E53" t="s" s="190">
        <v>559</v>
      </c>
      <c r="F53" s="190">
        <f>IF(ABS('AUH302'!K26-('AUH302'!K22+'AUH302'!K23+'AUH302'!K24-'AUH302'!K25))&lt;=0.5,"OK","ERROR")</f>
      </c>
    </row>
    <row r="54">
      <c r="A54" t="s" s="190">
        <v>312</v>
      </c>
      <c r="B54" t="s" s="189">
        <v>560</v>
      </c>
      <c r="C54" t="s" s="190">
        <v>561</v>
      </c>
      <c r="D54" t="s" s="190">
        <v>562</v>
      </c>
      <c r="E54" t="s" s="190">
        <v>563</v>
      </c>
      <c r="F54" s="190">
        <f>IF(ABS('AUH302'!K34-('AUH302'!K30+'AUH302'!K31+'AUH302'!K32-'AUH302'!K33))&lt;=0.5,"OK","ERROR")</f>
      </c>
    </row>
    <row r="55">
      <c r="A55" t="s" s="190">
        <v>312</v>
      </c>
      <c r="B55" t="s" s="189">
        <v>564</v>
      </c>
      <c r="C55" t="s" s="190">
        <v>565</v>
      </c>
      <c r="D55" t="s" s="190">
        <v>566</v>
      </c>
      <c r="E55" t="s" s="190">
        <v>567</v>
      </c>
      <c r="F55" s="190">
        <f>IF(ABS('AUH302'!K42-SUM(-'AUH302'!K41,'AUH302'!K40,'AUH302'!K38,'AUH302'!K37,'AUH302'!K39))&lt;=0.5,"OK","ERROR")</f>
      </c>
    </row>
    <row r="56">
      <c r="A56" t="s" s="190">
        <v>312</v>
      </c>
      <c r="B56" t="s" s="189">
        <v>568</v>
      </c>
      <c r="C56" t="s" s="190">
        <v>569</v>
      </c>
      <c r="D56" t="s" s="190">
        <v>570</v>
      </c>
      <c r="E56" t="s" s="190">
        <v>571</v>
      </c>
      <c r="F56" s="190">
        <f>IF(ABS('AUH302'!K46-SUM('AUH302'!K44,'AUH302'!K45))&lt;=0.5,"OK","ERROR")</f>
      </c>
    </row>
    <row r="57">
      <c r="A57" t="s" s="190">
        <v>312</v>
      </c>
      <c r="B57" t="s" s="189">
        <v>572</v>
      </c>
      <c r="C57" t="s" s="190">
        <v>573</v>
      </c>
      <c r="D57" t="s" s="190">
        <v>574</v>
      </c>
      <c r="E57" t="s" s="190">
        <v>575</v>
      </c>
      <c r="F57" s="190">
        <f>IF(ABS('AUH302'!K49-('AUH302'!K28+'AUH302'!K34+'AUH302'!K35+'AUH302'!K42-'AUH302'!K46-'AUH302'!K47-'AUH302'!K48))&lt;=0.5,"OK","ERROR")</f>
      </c>
    </row>
    <row r="58">
      <c r="A58" t="s" s="190">
        <v>312</v>
      </c>
      <c r="B58" t="s" s="189">
        <v>576</v>
      </c>
      <c r="C58" t="s" s="190">
        <v>577</v>
      </c>
      <c r="D58" t="s" s="190">
        <v>578</v>
      </c>
      <c r="E58" t="s" s="190">
        <v>579</v>
      </c>
      <c r="F58" s="190">
        <f>IF(ABS('AUH302'!K54-('AUH302'!K49+'AUH302'!K50-'AUH302'!K51+'AUH302'!K52-'AUH302'!K53))&lt;=0.5,"OK","ERROR")</f>
      </c>
    </row>
    <row r="59">
      <c r="A59" t="s" s="190">
        <v>312</v>
      </c>
      <c r="B59" t="s" s="189">
        <v>580</v>
      </c>
      <c r="C59" t="s" s="190">
        <v>581</v>
      </c>
      <c r="D59" t="s" s="190">
        <v>582</v>
      </c>
      <c r="E59" t="s" s="190">
        <v>583</v>
      </c>
      <c r="F59" s="190">
        <f>IF('AUH302'!K54&lt;&gt;0,"OK","WARNING")</f>
      </c>
    </row>
    <row r="60">
      <c r="A60" t="s" s="190">
        <v>312</v>
      </c>
      <c r="B60" t="s" s="189">
        <v>584</v>
      </c>
      <c r="C60" t="s" s="190">
        <v>585</v>
      </c>
      <c r="D60" t="s" s="190">
        <v>586</v>
      </c>
      <c r="E60" t="s" s="190">
        <v>587</v>
      </c>
      <c r="F60" s="190">
        <f>IF(OR(NOT('AUH302'!K45&lt;&gt;0),'AUH302'!K45&gt;=0),"OK","ERROR")</f>
      </c>
    </row>
    <row r="61">
      <c r="A61" t="s" s="190">
        <v>588</v>
      </c>
      <c r="B61" t="s" s="190">
        <v>589</v>
      </c>
      <c r="C61" t="s" s="190">
        <v>590</v>
      </c>
      <c r="D61" t="s" s="190">
        <v>591</v>
      </c>
      <c r="E61" t="s" s="190">
        <v>592</v>
      </c>
      <c r="F61" s="190">
        <f>IF(ABS('AUH302'!K54-'AUH301'!K74)&lt;=0.5,"OK","ERROR")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7:F61"/>
  <conditionalFormatting sqref="B9 B13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AUH301_K49_0" ref="B18"/>
    <hyperlink location="Validation_K002_AUH301_K49_0" ref="B19"/>
    <hyperlink location="Validation_K003_AUH301_K49_0" ref="B20"/>
    <hyperlink location="Validation_K004_AUH301_K49_0" ref="B21"/>
    <hyperlink location="Validation_K005_AUH301_K50_0" ref="B22"/>
    <hyperlink location="Validation_K006_AUH301_K34_0" ref="B23"/>
    <hyperlink location="Validation_K007_AUH301_K39_0" ref="B24"/>
    <hyperlink location="Validation_K008_AUH301_K44_0" ref="B25"/>
    <hyperlink location="Validation_K009_AUH301_K91_0" ref="B26"/>
    <hyperlink location="Validation_K010_AUH301_K26_0" ref="B27"/>
    <hyperlink location="Validation_K011_AUH301_K27_0" ref="B28"/>
    <hyperlink location="Validation_K012_AUH301_K29_0" ref="B29"/>
    <hyperlink location="Validation_KD001_AUH301_K49_0" ref="B30"/>
    <hyperlink location="Validation_D001_AUH301_K113_0" ref="B31"/>
    <hyperlink location="Validation_D002_AUH301_K111_0" ref="B32"/>
    <hyperlink location="Validation_D002_AUH301_K113_0" ref="B33"/>
    <hyperlink location="Validation_D003_AUH301_K118_0" ref="B34"/>
    <hyperlink location="Validation_D026_AUH301_K110_0" ref="B35"/>
    <hyperlink location="Validation_K001_AUH301_K76_0" ref="B36"/>
    <hyperlink location="Validation_K002_AUH301_K72_0" ref="B37"/>
    <hyperlink location="Validation_K003_AUH301_K67_0" ref="B38"/>
    <hyperlink location="Validation_K004_AUH301_K76_0" ref="B39"/>
    <hyperlink location="Validation_K005_AUH301_K68_0" ref="B40"/>
    <hyperlink location="Validation_K006_AUH301_K77_0" ref="B41"/>
    <hyperlink location="Validation_K007_AUH301_K76_0" ref="B42"/>
    <hyperlink location="Validation_K008_AUH301_K76_0" ref="B43"/>
    <hyperlink location="Validation_K009_AUH301_K60_0" ref="B44"/>
    <hyperlink location="Validation_KD001_AUH301_K76_0" ref="B45"/>
    <hyperlink location="Validation_K001_AUH301_K49_1" ref="B46"/>
    <hyperlink location="Validation_K003_AUH301_K88_0" ref="B47"/>
    <hyperlink location="Validation_K004_AUH301_K110_0" ref="B48"/>
    <hyperlink location="Validation_K005_AUH301_K118_0" ref="B49"/>
    <hyperlink location="Validation_KD001_AUH301_K85_0" ref="B50"/>
    <hyperlink location="Validation_KD001a_AUH301_K85_0" ref="B51"/>
    <hyperlink location="Validation_K001_AUH302_K28_0" ref="B52"/>
    <hyperlink location="Validation_K002_AUH302_K26_0" ref="B53"/>
    <hyperlink location="Validation_K003_AUH302_K34_0" ref="B54"/>
    <hyperlink location="Validation_K004_AUH302_K42_0" ref="B55"/>
    <hyperlink location="Validation_K005_AUH302_K46_0" ref="B56"/>
    <hyperlink location="Validation_K006_AUH302_K49_0" ref="B57"/>
    <hyperlink location="Validation_K007_AUH302_K54_0" ref="B58"/>
    <hyperlink location="Validation_K008_AUH302_K54_0" ref="B59"/>
    <hyperlink location="Validation_K009_AUH302_K45_0" ref="B60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AURH_K xlxs</K_x00fc_rzel>
    <ZIP_x0020_Anzeige xmlns="a51d903e-b287-4697-a864-dff44a858ca1">false</ZIP_x0020_Anzeige>
    <Titel xmlns="5f0592f7-ddc3-4725-828f-13a4b1adedb7">Aufsichtsreporting (halbjährlicher Zwischenabschluss), konsolidierte Basis/Konzern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2020-06-30T22:00:00+00:00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purl.org/dc/elements/1.1/"/>
    <ds:schemaRef ds:uri="http://www.w3.org/XML/1998/namespace"/>
    <ds:schemaRef ds:uri="http://purl.org/dc/terms/"/>
    <ds:schemaRef ds:uri="ef2e210c-1bc5-4a6f-9b90-09f0dd7cbb30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F0D04-9EBF-476A-8AFC-42EA1A272640}"/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156</vt:i4>
      </vt:variant>
    </vt:vector>
  </HeadingPairs>
  <TitlesOfParts>
    <vt:vector baseType="lpstr" size="159">
      <vt:lpstr>Start</vt:lpstr>
      <vt:lpstr>AUH301</vt:lpstr>
      <vt:lpstr>AUH302</vt:lpstr>
      <vt:lpstr>'AUH301'!C_ABI.ENV</vt:lpstr>
      <vt:lpstr>'AUH301'!C_ABI.EVT</vt:lpstr>
      <vt:lpstr>'AUH301'!C_ABI.TRE.AKT.KRY</vt:lpstr>
      <vt:lpstr>'AUH301'!C_ABI.TRE.AKT.TAG</vt:lpstr>
      <vt:lpstr>'AUH301'!C_ABI.TRE.AKT.TAK</vt:lpstr>
      <vt:lpstr>'AUH301'!C_ABI.TRE.AKT.TAN</vt:lpstr>
      <vt:lpstr>'AUH301'!C_ABI.TRE.AKT.TAN.TBD</vt:lpstr>
      <vt:lpstr>'AUH301'!C_ABI.TRE.AKT.TAN.TBG</vt:lpstr>
      <vt:lpstr>'AUH301'!C_ABI.TRE.AKT.TSB</vt:lpstr>
      <vt:lpstr>'AUH301'!C_ABI.UWZ</vt:lpstr>
      <vt:lpstr>'AUH301'!C_ABI.VKR</vt:lpstr>
      <vt:lpstr>'AUH301'!C_BIL.AKT.BET</vt:lpstr>
      <vt:lpstr>'AUH301'!C_BIL.AKT.FAN</vt:lpstr>
      <vt:lpstr>'AUH301'!C_BIL.AKT.FAN.HQL</vt:lpstr>
      <vt:lpstr>'AUH301'!C_BIL.AKT.FAN.LIS</vt:lpstr>
      <vt:lpstr>'AUH301'!C_BIL.AKT.FBA</vt:lpstr>
      <vt:lpstr>'AUH301'!C_BIL.AKT.FFV</vt:lpstr>
      <vt:lpstr>'AUH301'!C_BIL.AKT.FKU</vt:lpstr>
      <vt:lpstr>'AUH301'!C_BIL.AKT.FMI</vt:lpstr>
      <vt:lpstr>'AUH301'!C_BIL.AKT.HGE</vt:lpstr>
      <vt:lpstr>'AUH301'!C_BIL.AKT.HYP</vt:lpstr>
      <vt:lpstr>'AUH301'!C_BIL.AKT.HYP.UBR</vt:lpstr>
      <vt:lpstr>'AUH301'!C_BIL.AKT.HYP.UBR.IPR</vt:lpstr>
      <vt:lpstr>'AUH301'!C_BIL.AKT.HYP.WOH</vt:lpstr>
      <vt:lpstr>'AUH301'!C_BIL.AKT.HYP.WOH.IPR</vt:lpstr>
      <vt:lpstr>'AUH301'!C_BIL.AKT.IMW</vt:lpstr>
      <vt:lpstr>'AUH301'!C_BIL.AKT.IMW.GWI</vt:lpstr>
      <vt:lpstr>'AUH301'!C_BIL.AKT.IMW.PLI</vt:lpstr>
      <vt:lpstr>'AUH301'!C_BIL.AKT.NEG</vt:lpstr>
      <vt:lpstr>'AUH301'!C_BIL.AKT.REA</vt:lpstr>
      <vt:lpstr>'AUH301'!C_BIL.AKT.SAN</vt:lpstr>
      <vt:lpstr>'AUH301'!C_BIL.AKT.SAN.LBU</vt:lpstr>
      <vt:lpstr>'AUH301'!C_BIL.AKT.SAN.OFL</vt:lpstr>
      <vt:lpstr>'AUH301'!C_BIL.AKT.SAN.UES.SWA</vt:lpstr>
      <vt:lpstr>'AUH301'!C_BIL.AKT.SAN.UES.UEB</vt:lpstr>
      <vt:lpstr>'AUH301'!C_BIL.AKT.SON</vt:lpstr>
      <vt:lpstr>'AUH301'!C_BIL.AKT.TOT</vt:lpstr>
      <vt:lpstr>'AUH301'!C_BIL.AKT.TOT.FVN.FNP</vt:lpstr>
      <vt:lpstr>'AUH301'!C_BIL.AKT.TOT.NRA</vt:lpstr>
      <vt:lpstr>'AUH301'!C_BIL.AKT.TOT.NRA.WAF</vt:lpstr>
      <vt:lpstr>'AUH301'!C_BIL.AKT.WBW</vt:lpstr>
      <vt:lpstr>'AUH301'!C_BIL.AKT.WFG</vt:lpstr>
      <vt:lpstr>'AUH301'!C_BIL.PAS.APF</vt:lpstr>
      <vt:lpstr>'AUH301'!C_BIL.PAS.APF.RM1</vt:lpstr>
      <vt:lpstr>'AUH301'!C_BIL.PAS.APF.RW1</vt:lpstr>
      <vt:lpstr>'AUH301'!C_BIL.PAS.EKA</vt:lpstr>
      <vt:lpstr>'AUH301'!C_BIL.PAS.FFV</vt:lpstr>
      <vt:lpstr>'AUH301'!C_BIL.PAS.GEV</vt:lpstr>
      <vt:lpstr>'AUH301'!C_BIL.PAS.GEV.MAK</vt:lpstr>
      <vt:lpstr>'AUH301'!C_BIL.PAS.GKA</vt:lpstr>
      <vt:lpstr>'AUH301'!C_BIL.PAS.GRE</vt:lpstr>
      <vt:lpstr>'AUH301'!C_BIL.PAS.HGE</vt:lpstr>
      <vt:lpstr>'AUH301'!C_BIL.PAS.KOB</vt:lpstr>
      <vt:lpstr>'AUH301'!C_BIL.PAS.KRE</vt:lpstr>
      <vt:lpstr>'AUH301'!C_BIL.PAS.KRE.RSK</vt:lpstr>
      <vt:lpstr>'AUH301'!C_BIL.PAS.MAE</vt:lpstr>
      <vt:lpstr>'AUH301'!C_BIL.PAS.RAB</vt:lpstr>
      <vt:lpstr>'AUH301'!C_BIL.PAS.REA</vt:lpstr>
      <vt:lpstr>'AUH301'!C_BIL.PAS.RUE</vt:lpstr>
      <vt:lpstr>'AUH301'!C_BIL.PAS.SON</vt:lpstr>
      <vt:lpstr>'AUH301'!C_BIL.PAS.TOT</vt:lpstr>
      <vt:lpstr>'AUH301'!C_BIL.PAS.TOT.FVN.VNP</vt:lpstr>
      <vt:lpstr>'AUH301'!C_BIL.PAS.TOT.NRA</vt:lpstr>
      <vt:lpstr>'AUH301'!C_BIL.PAS.TOT.NRA.WAF</vt:lpstr>
      <vt:lpstr>'AUH301'!C_BIL.PAS.VBA</vt:lpstr>
      <vt:lpstr>'AUH301'!C_BIL.PAS.VKE</vt:lpstr>
      <vt:lpstr>'AUH301'!C_BIL.PAS.WBW</vt:lpstr>
      <vt:lpstr>'AUH301'!C_BIL.PAS.WFG</vt:lpstr>
      <vt:lpstr>'AUH301'!C_BIL.PAS.WUR</vt:lpstr>
      <vt:lpstr>'AUH302'!C_EFR.AAU</vt:lpstr>
      <vt:lpstr>'AUH302'!C_EFR.AEG</vt:lpstr>
      <vt:lpstr>'AUH302'!C_EFR.EGV</vt:lpstr>
      <vt:lpstr>'AUH302'!C_EFR.EGV.MAG</vt:lpstr>
      <vt:lpstr>'AUH302'!C_EFR.ERH</vt:lpstr>
      <vt:lpstr>'AUH302'!C_EFR.ERK</vt:lpstr>
      <vt:lpstr>'AUH302'!C_EFR.ERK.KAU</vt:lpstr>
      <vt:lpstr>'AUH302'!C_EFR.ERK.KEG.KDL</vt:lpstr>
      <vt:lpstr>'AUH302'!C_EFR.ERK.KEG.KKG</vt:lpstr>
      <vt:lpstr>'AUH302'!C_EFR.ERK.KEG.KWA</vt:lpstr>
      <vt:lpstr>'AUH302'!C_EFR.ERZ</vt:lpstr>
      <vt:lpstr>'AUH302'!C_EFR.ERZ.BEZ</vt:lpstr>
      <vt:lpstr>'AUH302'!C_EFR.ERZ.BEZ.ZAU</vt:lpstr>
      <vt:lpstr>'AUH302'!C_EFR.ERZ.BEZ.ZEG.ZDF</vt:lpstr>
      <vt:lpstr>'AUH302'!C_EFR.ERZ.BEZ.ZEG.ZDH</vt:lpstr>
      <vt:lpstr>'AUH302'!C_EFR.ERZ.BEZ.ZEG.ZDK</vt:lpstr>
      <vt:lpstr>'AUH302'!C_EFR.ERZ.WBZ</vt:lpstr>
      <vt:lpstr>'AUH302'!C_EFR.GAU</vt:lpstr>
      <vt:lpstr>'AUH302'!C_EFR.GAU.PAF</vt:lpstr>
      <vt:lpstr>'AUH302'!C_EFR.GAU.SAF</vt:lpstr>
      <vt:lpstr>'AUH302'!C_EFR.GER</vt:lpstr>
      <vt:lpstr>'AUH302'!C_EFR.STE</vt:lpstr>
      <vt:lpstr>'AUH302'!C_EFR.UER</vt:lpstr>
      <vt:lpstr>'AUH302'!C_EFR.UER.AOA</vt:lpstr>
      <vt:lpstr>'AUH302'!C_EFR.UER.AOE</vt:lpstr>
      <vt:lpstr>'AUH302'!C_EFR.UER.BER</vt:lpstr>
      <vt:lpstr>'AUH302'!C_EFR.UER.ERV</vt:lpstr>
      <vt:lpstr>'AUH302'!C_EFR.UER.LER</vt:lpstr>
      <vt:lpstr>'AUH302'!C_EFR.VRB</vt:lpstr>
      <vt:lpstr>'AUH302'!C_EFR.VRW</vt:lpstr>
      <vt:lpstr>'AUH302'!C_EFR.WBB</vt:lpstr>
      <vt:lpstr>'AUH301'!C_KRD.KRV.HYK.HYP</vt:lpstr>
      <vt:lpstr>'AUH301'!C_KRD.KRV.UEK.FKU</vt:lpstr>
      <vt:lpstr>'AUH301'!C_KUV.DPV.WEB</vt:lpstr>
      <vt:lpstr>'AUH301'!C_KUV.VEV.VVM</vt:lpstr>
      <vt:lpstr>'AUH301'!C_STK.PBD</vt:lpstr>
      <vt:lpstr>'AUH301'!D1_A</vt:lpstr>
      <vt:lpstr>'AUH301'!D1_BGL</vt:lpstr>
      <vt:lpstr>'AUH301'!D1_GED</vt:lpstr>
      <vt:lpstr>'AUH301'!D1_GED_U</vt:lpstr>
      <vt:lpstr>'AUH301'!D1_GIL</vt:lpstr>
      <vt:lpstr>'AUH301'!D1_GRG</vt:lpstr>
      <vt:lpstr>'AUH301'!D1_HYD</vt:lpstr>
      <vt:lpstr>'AUH301'!D1_I</vt:lpstr>
      <vt:lpstr>'AUH301'!D1_LBK</vt:lpstr>
      <vt:lpstr>'AUH301'!D1_NAP</vt:lpstr>
      <vt:lpstr>'AUH301'!D1_ORG</vt:lpstr>
      <vt:lpstr>'AUH301'!D1_QUB</vt:lpstr>
      <vt:lpstr>'AUH301'!D1_T</vt:lpstr>
      <vt:lpstr>'AUH301'!D1_U</vt:lpstr>
      <vt:lpstr>'AUH301'!D1_UNG</vt:lpstr>
      <vt:lpstr>'AUH301'!D1_VGS</vt:lpstr>
      <vt:lpstr>'AUH301'!D1_WLG</vt:lpstr>
      <vt:lpstr>'AUH301'!D2_BRW</vt:lpstr>
      <vt:lpstr>'AUH301'!D2_ORK</vt:lpstr>
      <vt:lpstr>'AUH301'!D2_T</vt:lpstr>
      <vt:lpstr>'AUH301'!D2_U</vt:lpstr>
      <vt:lpstr>'AUH301'!D3_BRW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'AUH301'!INTERNAL</vt:lpstr>
      <vt:lpstr>'AUH302'!INTERNAL</vt:lpstr>
      <vt:lpstr>P_Subtitle</vt:lpstr>
      <vt:lpstr>P_Title</vt:lpstr>
      <vt:lpstr>'AUH301'!Print_Area</vt:lpstr>
      <vt:lpstr>'AUH302'!Print_Area</vt:lpstr>
      <vt:lpstr>Start!Print_Area</vt:lpstr>
      <vt:lpstr>'AUH301'!Print_Titles</vt:lpstr>
      <vt:lpstr>'AUH302'!Print_Titles</vt:lpstr>
      <vt:lpstr>'AUH301'!T_Konsi_Errors</vt:lpstr>
      <vt:lpstr>'AUH302'!T_Konsi_Errors</vt:lpstr>
      <vt:lpstr>'AUH301'!T_Konsi_Rules_Column</vt:lpstr>
      <vt:lpstr>'AUH302'!T_Konsi_Rules_Column</vt:lpstr>
      <vt:lpstr>'AUH301'!T_Konsi_Rules_Cross</vt:lpstr>
      <vt:lpstr>'AUH302'!T_Konsi_Rules_Cross</vt:lpstr>
      <vt:lpstr>'AUH302'!T_Konsi_Rules_Force_Singel_Cell_Row</vt:lpstr>
      <vt:lpstr>'AUH301'!T_Konsi_Rules_Force_Single_Cell_Row</vt:lpstr>
      <vt:lpstr>'AUH301'!T_Konsi_Rules_Row</vt:lpstr>
      <vt:lpstr>'AUH302'!T_Konsi_Rules_Row</vt:lpstr>
      <vt:lpstr>T_Konsi_Summary</vt:lpstr>
      <vt:lpstr>'AUH301'!T_Konsi_Warnings</vt:lpstr>
      <vt:lpstr>'AUH302'!T_Konsi_Warnings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 (halbjährlicher Zwischenabschluss)</dc:title>
  <dc:subject>Erhebungsmittel</dc:subject>
  <dc:creator>SNB BNS</dc:creator>
  <cp:keywords>Statistiken, Erhebungen, Erhebungsmittel</cp:keywords>
  <cp:lastPrinted>2015-03-12T09:13:13Z</cp:lastPrinted>
  <dcterms:created xsi:type="dcterms:W3CDTF">2009-02-17T07:47:47Z</dcterms:created>
  <dcterms:modified xsi:type="dcterms:W3CDTF">2020-03-31T11:30:35Z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Aufsichtsreporting (halbjährlicher Zwischenabschluss), Konsolidierte Basis / Konzern</vt:lpwstr>
  </property>
  <property fmtid="{D5CDD505-2E9C-101B-9397-08002B2CF9AE}" pid="3" name="In Arbeit">
    <vt:lpwstr>in Arbeit</vt:lpwstr>
  </property>
  <property fmtid="{D5CDD505-2E9C-101B-9397-08002B2CF9AE}" pid="4" name="Version0">
    <vt:lpwstr/>
  </property>
  <property fmtid="{D5CDD505-2E9C-101B-9397-08002B2CF9AE}" pid="5" name="Beschreibung1">
    <vt:lpwstr>forms</vt:lpwstr>
  </property>
  <property fmtid="{D5CDD505-2E9C-101B-9397-08002B2CF9AE}" pid="6" name="PublikationBis">
    <vt:lpwstr/>
  </property>
  <property fmtid="{D5CDD505-2E9C-101B-9397-08002B2CF9AE}" pid="7" name="PublikationVon">
    <vt:lpwstr/>
  </property>
  <property fmtid="{D5CDD505-2E9C-101B-9397-08002B2CF9AE}" pid="8" name="GültigkeitsdatumBis">
    <vt:lpwstr/>
  </property>
  <property fmtid="{D5CDD505-2E9C-101B-9397-08002B2CF9AE}" pid="9" name="ContentTypeId">
    <vt:lpwstr>0x0101007D2F1A9EF0CD26458704E34F920B1F40</vt:lpwstr>
  </property>
</Properties>
</file>