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comments1.xml" ContentType="application/vnd.openxmlformats-officedocument.spreadsheetml.comments+xml"/>
  <Override PartName="/xl/tables/tableSingleCells3.xml" ContentType="application/vnd.openxmlformats-officedocument.spreadsheetml.tableSingleCells+xml"/>
  <Override PartName="/xl/comments2.xml" ContentType="application/vnd.openxmlformats-officedocument.spreadsheetml.comments+xml"/>
  <Override PartName="/xl/tables/tableSingleCells4.xml" ContentType="application/vnd.openxmlformats-officedocument.spreadsheetml.tableSingleCells+xml"/>
  <Override PartName="/xl/comments3.xml" ContentType="application/vnd.openxmlformats-officedocument.spreadsheetml.comments+xml"/>
  <Override PartName="/xl/tables/tableSingleCells5.xml" ContentType="application/vnd.openxmlformats-officedocument.spreadsheetml.tableSingleCells+xml"/>
  <Override PartName="/xl/comments4.xml" ContentType="application/vnd.openxmlformats-officedocument.spreadsheetml.comments+xml"/>
  <Override PartName="/xl/tables/tableSingleCells6.xml" ContentType="application/vnd.openxmlformats-officedocument.spreadsheetml.tableSingleCells+xml"/>
  <Override PartName="/xl/comments5.xml" ContentType="application/vnd.openxmlformats-officedocument.spreadsheetml.comments+xml"/>
  <Override PartName="/xl/tables/tableSingleCells7.xml" ContentType="application/vnd.openxmlformats-officedocument.spreadsheetml.tableSingleCells+xml"/>
  <Override PartName="/xl/comments6.xml" ContentType="application/vnd.openxmlformats-officedocument.spreadsheetml.comments+xml"/>
  <Override PartName="/xl/tables/tableSingleCells8.xml" ContentType="application/vnd.openxmlformats-officedocument.spreadsheetml.tableSingleCells+xml"/>
  <Override PartName="/xl/comments7.xml" ContentType="application/vnd.openxmlformats-officedocument.spreadsheetml.comments+xml"/>
  <Override PartName="/xl/tables/tableSingleCells9.xml" ContentType="application/vnd.openxmlformats-officedocument.spreadsheetml.tableSingleCells+xml"/>
  <Override PartName="/xl/comments8.xml" ContentType="application/vnd.openxmlformats-officedocument.spreadsheetml.comments+xml"/>
  <Override PartName="/xl/tables/tableSingleCells10.xml" ContentType="application/vnd.openxmlformats-officedocument.spreadsheetml.tableSingleCell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nb.ch\daten\appsdata\PRIMA\Templates für PRIMA\Fachlichbasierte EHM\AURX\2023.01.01\Devinitiv\"/>
    </mc:Choice>
  </mc:AlternateContent>
  <bookViews>
    <workbookView xWindow="6285" yWindow="5025" windowWidth="28800" windowHeight="15915" tabRatio="842"/>
  </bookViews>
  <sheets>
    <sheet name="Start" sheetId="1" r:id="rId1"/>
    <sheet name="AUMD1" sheetId="15" r:id="rId2"/>
    <sheet name="AU301" sheetId="7" r:id="rId3"/>
    <sheet name="AU302" sheetId="8" r:id="rId4"/>
    <sheet name="AU303" sheetId="6" r:id="rId5"/>
    <sheet name="AU304" sheetId="3" r:id="rId6"/>
    <sheet name="AU305" sheetId="9" r:id="rId7"/>
    <sheet name="AU306A" sheetId="10" r:id="rId8"/>
    <sheet name="AU306B" sheetId="11" r:id="rId9"/>
    <sheet name="AU309" sheetId="14" r:id="rId10"/>
    <sheet name="Validation" sheetId="16" r:id="rId11"/>
    <sheet name="Mapping" sheetId="17" r:id="rId12"/>
  </sheets>
  <definedNames>
    <definedName name="_xlnm._FilterDatabase" localSheetId="2" hidden="1">'AU301'!$G$19:$K$132</definedName>
    <definedName name="_xlnm._FilterDatabase" localSheetId="3" hidden="1">'AU302'!$G$19:$K$55</definedName>
    <definedName name="_xlnm._FilterDatabase" localSheetId="4" hidden="1">'AU303'!$G$20:$K$66</definedName>
    <definedName name="_xlnm._FilterDatabase" localSheetId="5" hidden="1">'AU304'!$G$19:$S$46</definedName>
    <definedName name="_xlnm._FilterDatabase" localSheetId="6" hidden="1">'AU305'!$G$19:$K$31</definedName>
    <definedName name="_xlnm._FilterDatabase" localSheetId="7" hidden="1">AU306A!$G$19:$P$63</definedName>
    <definedName name="_xlnm._FilterDatabase" localSheetId="8" hidden="1">AU306B!$G$19:$L$24</definedName>
    <definedName name="_xlnm._FilterDatabase" localSheetId="9" hidden="1">'AU309'!$G$19:$K$40</definedName>
    <definedName name="_xlnm._FilterDatabase" localSheetId="1" hidden="1">AUMD1!$G$19:$K$30</definedName>
    <definedName name="_xlnm._FilterDatabase" localSheetId="11" hidden="1">Mapping!$A$3:$C$607</definedName>
    <definedName name="_xlnm._FilterDatabase" localSheetId="10" hidden="1">Validation!$A$43:$F$243</definedName>
    <definedName name="C_ABI.ENV" localSheetId="2" hidden="1">'AU301'!$K$82</definedName>
    <definedName name="C_ABI.EVT" localSheetId="2" hidden="1">'AU301'!$K$80</definedName>
    <definedName name="C_ABI.TRE.AKT.KRY" localSheetId="2" hidden="1">'AU301'!$K$96</definedName>
    <definedName name="C_ABI.TRE.AKT.TAG" localSheetId="2" hidden="1">'AU301'!$K$97</definedName>
    <definedName name="C_ABI.TRE.AKT.TAK" localSheetId="2" hidden="1">'AU301'!$K$94</definedName>
    <definedName name="C_ABI.TRE.AKT.TAN" localSheetId="2" hidden="1">'AU301'!$K$91</definedName>
    <definedName name="C_ABI.TRE.AKT.TAN.TBD" localSheetId="2" hidden="1">'AU301'!$K$92</definedName>
    <definedName name="C_ABI.TRE.AKT.TAN.TBG" localSheetId="2" hidden="1">'AU301'!$K$93</definedName>
    <definedName name="C_ABI.TRE.AKT.TSB" localSheetId="2" hidden="1">'AU301'!$K$95</definedName>
    <definedName name="C_ABI.UWZ" localSheetId="2" hidden="1">'AU301'!$K$81</definedName>
    <definedName name="C_ABI.VKR" localSheetId="2" hidden="1">'AU301'!$K$83</definedName>
    <definedName name="C_ARI.GFF.NSB" localSheetId="6" hidden="1">'AU305'!$K$24</definedName>
    <definedName name="C_ARI.GFF.NSB.BSB" localSheetId="6" hidden="1">'AU305'!$K$22</definedName>
    <definedName name="C_ARI.GFF.NSB.VES" localSheetId="6" hidden="1">'AU305'!$K$23</definedName>
    <definedName name="C_ARI.UEF" localSheetId="6" hidden="1">'AU305'!$K$28:$K$30</definedName>
    <definedName name="C_ARI.WAL" localSheetId="5" hidden="1">'AU304'!$K$36:$S$40</definedName>
    <definedName name="C_ARI.WAL.WGF" localSheetId="5" hidden="1">'AU304'!$K$41:$S$41</definedName>
    <definedName name="C_ARI.WAL.WGF.WEP" localSheetId="6" hidden="1">'AU305'!$K$27</definedName>
    <definedName name="C_ARI.WAL.WGF.WEZ" localSheetId="6" hidden="1">'AU305'!$K$26</definedName>
    <definedName name="C_ARI.WAL.WNG.IAA" localSheetId="5" hidden="1">'AU304'!$K$43:$S$43</definedName>
    <definedName name="C_ARI.WAL.WNG.INA" localSheetId="5" hidden="1">'AU304'!$K$44:$S$44</definedName>
    <definedName name="C_ARI.WAL.WNG.INA.UDW" localSheetId="2" hidden="1">'AU301'!$K$124</definedName>
    <definedName name="C_ARI.WAL.WNG.INA.ZEI" localSheetId="2" hidden="1">'AU301'!$K$125</definedName>
    <definedName name="C_ARI.WAL.WNG.INH" localSheetId="5" hidden="1">'AU304'!$K$45:$S$45</definedName>
    <definedName name="C_ARI.WAL.WNG.INH.UDW" localSheetId="2" hidden="1">'AU301'!$K$126</definedName>
    <definedName name="C_ARI.WAL.WNG.INH.ZEI" localSheetId="2" hidden="1">'AU301'!$K$127</definedName>
    <definedName name="C_ARI.WAL.WNG.WLR" localSheetId="5" hidden="1">'AU304'!$K$46:$S$46</definedName>
    <definedName name="C_ARI.WZZ" localSheetId="6" hidden="1">'AU305'!$K$31</definedName>
    <definedName name="C_BIL.AKT.BET" localSheetId="2" hidden="1">'AU301'!$K$38</definedName>
    <definedName name="C_BIL.AKT.FAN" localSheetId="2" hidden="1">'AU301'!$K$34</definedName>
    <definedName name="C_BIL.AKT.FAN.HQL" localSheetId="2" hidden="1">'AU301'!$K$36</definedName>
    <definedName name="C_BIL.AKT.FAN.LIS" localSheetId="2" hidden="1">'AU301'!$K$35</definedName>
    <definedName name="C_BIL.AKT.FBA" localSheetId="2" hidden="1">'AU301'!$K$23</definedName>
    <definedName name="C_BIL.AKT.FFV" localSheetId="2" hidden="1">'AU301'!$K$33</definedName>
    <definedName name="C_BIL.AKT.FKU" localSheetId="2" hidden="1">'AU301'!$K$25</definedName>
    <definedName name="C_BIL.AKT.FMI" localSheetId="2" hidden="1">'AU301'!$K$22</definedName>
    <definedName name="C_BIL.AKT.HGE" localSheetId="2" hidden="1">'AU301'!$K$31</definedName>
    <definedName name="C_BIL.AKT.HYP" localSheetId="2" hidden="1">'AU301'!$K$26</definedName>
    <definedName name="C_BIL.AKT.HYP.UBR" localSheetId="2" hidden="1">'AU301'!$K$29</definedName>
    <definedName name="C_BIL.AKT.HYP.UBR.IPR" localSheetId="2" hidden="1">'AU301'!$K$30</definedName>
    <definedName name="C_BIL.AKT.HYP.WOH" localSheetId="2" hidden="1">'AU301'!$K$27</definedName>
    <definedName name="C_BIL.AKT.HYP.WOH.IPR" localSheetId="2" hidden="1">'AU301'!$K$28</definedName>
    <definedName name="C_BIL.AKT.IMW" localSheetId="2" hidden="1">'AU301'!$K$44</definedName>
    <definedName name="C_BIL.AKT.IMW.GWI" localSheetId="2" hidden="1">'AU301'!$K$45</definedName>
    <definedName name="C_BIL.AKT.IMW.PLI" localSheetId="2" hidden="1">'AU301'!$K$46</definedName>
    <definedName name="C_BIL.AKT.NEG" localSheetId="2" hidden="1">'AU301'!$K$48</definedName>
    <definedName name="C_BIL.AKT.REA" localSheetId="2" hidden="1">'AU301'!$K$37</definedName>
    <definedName name="C_BIL.AKT.SAN" localSheetId="2" hidden="1">'AU301'!$K$39</definedName>
    <definedName name="C_BIL.AKT.SAN.LBU" localSheetId="2" hidden="1">'AU301'!$K$40</definedName>
    <definedName name="C_BIL.AKT.SAN.OFL" localSheetId="2" hidden="1">'AU301'!$K$41</definedName>
    <definedName name="C_BIL.AKT.SAN.UES.SWA" localSheetId="2" hidden="1">'AU301'!$K$43</definedName>
    <definedName name="C_BIL.AKT.SAN.UES.UEB" localSheetId="2" hidden="1">'AU301'!$K$42</definedName>
    <definedName name="C_BIL.AKT.SON" localSheetId="2" hidden="1">'AU301'!$K$47</definedName>
    <definedName name="C_BIL.AKT.TOT" localSheetId="2" hidden="1">'AU301'!$K$49</definedName>
    <definedName name="C_BIL.AKT.TOT.FVN.FNP" localSheetId="2" hidden="1">'AU301'!$K$99:$K$103</definedName>
    <definedName name="C_BIL.AKT.TOT.NRA" localSheetId="2" hidden="1">'AU301'!$K$50</definedName>
    <definedName name="C_BIL.AKT.TOT.NRA.WAF" localSheetId="2" hidden="1">'AU301'!$K$51</definedName>
    <definedName name="C_BIL.AKT.WBW" localSheetId="2" hidden="1">'AU301'!$K$32</definedName>
    <definedName name="C_BIL.AKT.WFG" localSheetId="2" hidden="1">'AU301'!$K$24</definedName>
    <definedName name="C_BIL.PAS.APF" localSheetId="2" hidden="1">'AU301'!$K$60</definedName>
    <definedName name="C_BIL.PAS.APF.RM1" localSheetId="2" hidden="1">'AU301'!$K$62</definedName>
    <definedName name="C_BIL.PAS.APF.RW1" localSheetId="2" hidden="1">'AU301'!$K$61</definedName>
    <definedName name="C_BIL.PAS.EKA" localSheetId="2" hidden="1">'AU301'!$K$72</definedName>
    <definedName name="C_BIL.PAS.EKA" localSheetId="4" hidden="1">'AU303'!$K$47:$K$50</definedName>
    <definedName name="C_BIL.PAS.FFV" localSheetId="2" hidden="1">'AU301'!$K$58</definedName>
    <definedName name="C_BIL.PAS.GEV" localSheetId="2" hidden="1">'AU301'!$K$74</definedName>
    <definedName name="C_BIL.PAS.GEV.MAK" localSheetId="2" hidden="1">'AU301'!$K$75</definedName>
    <definedName name="C_BIL.PAS.GKA" localSheetId="2" hidden="1">'AU301'!$K$67</definedName>
    <definedName name="C_BIL.PAS.GKA" localSheetId="4" hidden="1">'AU303'!$K$22:$K$25,'AU303'!$K$64,'AU303'!$K$66</definedName>
    <definedName name="C_BIL.PAS.GRE" localSheetId="2" hidden="1">'AU301'!$K$70</definedName>
    <definedName name="C_BIL.PAS.GRE" localSheetId="4" hidden="1">'AU303'!$K$35:$K$40</definedName>
    <definedName name="C_BIL.PAS.HGE" localSheetId="2" hidden="1">'AU301'!$K$56</definedName>
    <definedName name="C_BIL.PAS.KOB" localSheetId="2" hidden="1">'AU301'!$K$59</definedName>
    <definedName name="C_BIL.PAS.KRE" localSheetId="2" hidden="1">'AU301'!$K$68</definedName>
    <definedName name="C_BIL.PAS.KRE" localSheetId="4" hidden="1">'AU303'!$K$28:$K$32</definedName>
    <definedName name="C_BIL.PAS.KRE.RSK" localSheetId="2" hidden="1">'AU301'!$K$69</definedName>
    <definedName name="C_BIL.PAS.MAE" localSheetId="2" hidden="1">'AU301'!$K$73</definedName>
    <definedName name="C_BIL.PAS.MAE" localSheetId="4" hidden="1">'AU303'!$K$53:$K$60</definedName>
    <definedName name="C_BIL.PAS.RAB" localSheetId="2" hidden="1">'AU301'!$K$66</definedName>
    <definedName name="C_BIL.PAS.RAB" localSheetId="5" hidden="1">'AU304'!$K$35:$R$35</definedName>
    <definedName name="C_BIL.PAS.REA" localSheetId="2" hidden="1">'AU301'!$K$63</definedName>
    <definedName name="C_BIL.PAS.RUE" localSheetId="2" hidden="1">'AU301'!$K$65</definedName>
    <definedName name="C_BIL.PAS.RUE" localSheetId="5" hidden="1">'AU304'!$K$34:$R$34</definedName>
    <definedName name="C_BIL.PAS.RUE.RAG" localSheetId="5" hidden="1">'AU304'!$K$30:$S$30</definedName>
    <definedName name="C_BIL.PAS.RUE.RAR" localSheetId="5" hidden="1">'AU304'!$K$23:$S$23</definedName>
    <definedName name="C_BIL.PAS.RUE.RAR.NRV.INH" localSheetId="5" hidden="1">'AU304'!$K$28:$S$28</definedName>
    <definedName name="C_BIL.PAS.RUE.RAR.NRV.INH.UDW" localSheetId="2" hidden="1">'AU301'!$K$131</definedName>
    <definedName name="C_BIL.PAS.RUE.RAR.NRV.INH.ZEI" localSheetId="2" hidden="1">'AU301'!$K$132</definedName>
    <definedName name="C_BIL.PAS.RUE.RAR.NRV.INT" localSheetId="5" hidden="1">'AU304'!$K$26:$S$26</definedName>
    <definedName name="C_BIL.PAS.RUE.RAR.NRV.LAT" localSheetId="5" hidden="1">'AU304'!$K$29:$S$29</definedName>
    <definedName name="C_BIL.PAS.RUE.RAR.NRV.NIT" localSheetId="5" hidden="1">'AU304'!$K$27:$S$27</definedName>
    <definedName name="C_BIL.PAS.RUE.RAR.NRV.NIT.UDW" localSheetId="2" hidden="1">'AU301'!$K$129</definedName>
    <definedName name="C_BIL.PAS.RUE.RAR.NRV.NIT.ZEI" localSheetId="2" hidden="1">'AU301'!$K$130</definedName>
    <definedName name="C_BIL.PAS.RUE.RAR.RRV" localSheetId="5" hidden="1">'AU304'!$K$24:$S$24</definedName>
    <definedName name="C_BIL.PAS.RUE.RFR" localSheetId="5" hidden="1">'AU304'!$K$31:$S$31</definedName>
    <definedName name="C_BIL.PAS.RUE.RLS" localSheetId="5" hidden="1">'AU304'!$K$21:$S$21</definedName>
    <definedName name="C_BIL.PAS.RUE.RVV" localSheetId="5" hidden="1">'AU304'!$K$22:$S$22</definedName>
    <definedName name="C_BIL.PAS.RUE.UEB" localSheetId="5" hidden="1">'AU304'!$K$32:$S$32</definedName>
    <definedName name="C_BIL.PAS.RUE.UEB.RFP" localSheetId="5" hidden="1">'AU304'!$K$33:$S$33</definedName>
    <definedName name="C_BIL.PAS.SON" localSheetId="2" hidden="1">'AU301'!$K$64</definedName>
    <definedName name="C_BIL.PAS.TOT" localSheetId="2" hidden="1">'AU301'!$K$76</definedName>
    <definedName name="C_BIL.PAS.TOT.FVN.VNP" localSheetId="2" hidden="1">'AU301'!$K$104:$K$108</definedName>
    <definedName name="C_BIL.PAS.TOT.NRA" localSheetId="2" hidden="1">'AU301'!$K$77</definedName>
    <definedName name="C_BIL.PAS.TOT.NRA.WAF" localSheetId="2" hidden="1">'AU301'!$K$78</definedName>
    <definedName name="C_BIL.PAS.VBA" localSheetId="2" hidden="1">'AU301'!$K$53</definedName>
    <definedName name="C_BIL.PAS.VKE" localSheetId="2" hidden="1">'AU301'!$K$55</definedName>
    <definedName name="C_BIL.PAS.WBW" localSheetId="2" hidden="1">'AU301'!$K$57</definedName>
    <definedName name="C_BIL.PAS.WFG" localSheetId="2" hidden="1">'AU301'!$K$54</definedName>
    <definedName name="C_BIL.PAS.WUR" localSheetId="2" hidden="1">'AU301'!$K$71</definedName>
    <definedName name="C_BIL.PAS.WUR" localSheetId="4" hidden="1">'AU303'!$K$43:$K$44</definedName>
    <definedName name="C_EFR.AAU" localSheetId="3" hidden="1">'AU302'!$K$51</definedName>
    <definedName name="C_EFR.AEG" localSheetId="3" hidden="1">'AU302'!$K$50</definedName>
    <definedName name="C_EFR.EGV" localSheetId="3" hidden="1">'AU302'!$K$54</definedName>
    <definedName name="C_EFR.EGV.MAG" localSheetId="3" hidden="1">'AU302'!$K$55</definedName>
    <definedName name="C_EFR.ERH" localSheetId="3" hidden="1">'AU302'!$K$35</definedName>
    <definedName name="C_EFR.ERK" localSheetId="3" hidden="1">'AU302'!$K$34</definedName>
    <definedName name="C_EFR.ERK.KAU" localSheetId="3" hidden="1">'AU302'!$K$33</definedName>
    <definedName name="C_EFR.ERK.KEG.KDL" localSheetId="3" hidden="1">'AU302'!$K$32</definedName>
    <definedName name="C_EFR.ERK.KEG.KKG" localSheetId="3" hidden="1">'AU302'!$K$31</definedName>
    <definedName name="C_EFR.ERK.KEG.KWA" localSheetId="3" hidden="1">'AU302'!$K$30</definedName>
    <definedName name="C_EFR.ERZ" localSheetId="3" hidden="1">'AU302'!$K$28</definedName>
    <definedName name="C_EFR.ERZ.BEZ" localSheetId="3" hidden="1">'AU302'!$K$26</definedName>
    <definedName name="C_EFR.ERZ.BEZ.ZAU" localSheetId="3" hidden="1">'AU302'!$K$25</definedName>
    <definedName name="C_EFR.ERZ.BEZ.ZEG.ZDF" localSheetId="3" hidden="1">'AU302'!$K$24</definedName>
    <definedName name="C_EFR.ERZ.BEZ.ZEG.ZDH" localSheetId="3" hidden="1">'AU302'!$K$23</definedName>
    <definedName name="C_EFR.ERZ.BEZ.ZEG.ZDK" localSheetId="3" hidden="1">'AU302'!$K$22</definedName>
    <definedName name="C_EFR.ERZ.WBZ" localSheetId="3" hidden="1">'AU302'!$K$27</definedName>
    <definedName name="C_EFR.GAU" localSheetId="3" hidden="1">'AU302'!$K$46</definedName>
    <definedName name="C_EFR.GAU.PAF" localSheetId="3" hidden="1">'AU302'!$K$44</definedName>
    <definedName name="C_EFR.GAU.SAF" localSheetId="3" hidden="1">'AU302'!$K$45</definedName>
    <definedName name="C_EFR.GER" localSheetId="3" hidden="1">'AU302'!$K$49</definedName>
    <definedName name="C_EFR.STE" localSheetId="3" hidden="1">'AU302'!$K$53</definedName>
    <definedName name="C_EFR.UER" localSheetId="3" hidden="1">'AU302'!$K$42</definedName>
    <definedName name="C_EFR.UER.AOA" localSheetId="3" hidden="1">'AU302'!$K$41</definedName>
    <definedName name="C_EFR.UER.AOE" localSheetId="3" hidden="1">'AU302'!$K$40</definedName>
    <definedName name="C_EFR.UER.BER" localSheetId="3" hidden="1">'AU302'!$K$38</definedName>
    <definedName name="C_EFR.UER.ERV" localSheetId="3" hidden="1">'AU302'!$K$37</definedName>
    <definedName name="C_EFR.UER.LER" localSheetId="3" hidden="1">'AU302'!$K$39</definedName>
    <definedName name="C_EFR.VRB" localSheetId="3" hidden="1">'AU302'!$K$52</definedName>
    <definedName name="C_EFR.VRW" localSheetId="3" hidden="1">'AU302'!$K$48</definedName>
    <definedName name="C_EFR.WBB" localSheetId="3" hidden="1">'AU302'!$K$47</definedName>
    <definedName name="C_EGK.VAK.BEK" localSheetId="4" hidden="1">'AU303'!$K$65</definedName>
    <definedName name="C_EGK.VAK.GEK" localSheetId="4" hidden="1">'AU303'!$K$63</definedName>
    <definedName name="C_KRD.KRV.HYK.HYP" localSheetId="2" hidden="1">'AU301'!$K$118:$K$122</definedName>
    <definedName name="C_KRD.KRV.UEK.FKU" localSheetId="2" hidden="1">'AU301'!$K$110:$K$117</definedName>
    <definedName name="C_KUV.DPV.WEB" localSheetId="2" hidden="1">'AU301'!$K$88</definedName>
    <definedName name="C_KUV.VEV.VVM" localSheetId="2" hidden="1">'AU301'!$K$89</definedName>
    <definedName name="C_ODF" localSheetId="7" hidden="1">AU306A!$K$62:$P$63</definedName>
    <definedName name="C_ODF" localSheetId="8" hidden="1">AU306B!$K$21:$L$21,AU306B!$K$23:$K$24</definedName>
    <definedName name="C_ODF.BTI" localSheetId="7" hidden="1">AU306A!$K$43:$P$48</definedName>
    <definedName name="C_ODF.DEV" localSheetId="7" hidden="1">AU306A!$K$29:$P$34</definedName>
    <definedName name="C_ODF.EDM" localSheetId="7" hidden="1">AU306A!$K$36:$P$41</definedName>
    <definedName name="C_ODF.KDV" localSheetId="7" hidden="1">AU306A!$K$50:$P$54</definedName>
    <definedName name="C_ODF.UEB" localSheetId="7" hidden="1">AU306A!$K$56:$P$61</definedName>
    <definedName name="C_ODF.ZIN" localSheetId="7" hidden="1">AU306A!$K$22:$P$27</definedName>
    <definedName name="C_REL.AWB" localSheetId="1" hidden="1">AUMD1!$K$26</definedName>
    <definedName name="C_REL.REK" localSheetId="1" hidden="1">AUMD1!$K$22</definedName>
    <definedName name="C_REL.REW" localSheetId="1" hidden="1">AUMD1!$K$31</definedName>
    <definedName name="C_STK.PBD" localSheetId="2" hidden="1">'AU301'!$K$85:$K$86</definedName>
    <definedName name="C_ZAR.KZA.KBV.EKQ" localSheetId="9" hidden="1">'AU309'!$K$22</definedName>
    <definedName name="C_ZAR.KZA.KBV.RKK" localSheetId="9" hidden="1">'AU309'!$K$23</definedName>
    <definedName name="C_ZAR.KZA.KEE.BZM" localSheetId="9" hidden="1">'AU309'!$K$33</definedName>
    <definedName name="C_ZAR.KZA.KEE.CIR" localSheetId="9" hidden="1">'AU309'!$K$37</definedName>
    <definedName name="C_ZAR.KZA.KEE.DVA" localSheetId="9" hidden="1">'AU309'!$K$31</definedName>
    <definedName name="C_ZAR.KZA.KEE.DVF" localSheetId="9" hidden="1">'AU309'!$K$32</definedName>
    <definedName name="C_ZAR.KZA.KEE.EIV" localSheetId="9" hidden="1">'AU309'!$K$34</definedName>
    <definedName name="C_ZAR.KZA.KEE.EPM" localSheetId="9" hidden="1">'AU309'!$K$35</definedName>
    <definedName name="C_ZAR.KZA.KEE.GPM" localSheetId="9" hidden="1">'AU309'!$K$36</definedName>
    <definedName name="C_ZAR.KZA.KQA.AFK" localSheetId="9" hidden="1">'AU309'!$K$27</definedName>
    <definedName name="C_ZAR.KZA.KQA.AUH" localSheetId="9" hidden="1">'AU309'!$K$29</definedName>
    <definedName name="C_ZAR.KZA.KQA.AUK" localSheetId="9" hidden="1">'AU309'!$K$28</definedName>
    <definedName name="C_ZAR.KZA.KQA.AWF" localSheetId="9" hidden="1">'AU309'!$K$26</definedName>
    <definedName name="C_ZAR.KZA.KQA.AWK" localSheetId="9" hidden="1">'AU309'!$K$25</definedName>
    <definedName name="C_ZAR.KZA.KRN.GEK" localSheetId="9" hidden="1">'AU309'!$K$39</definedName>
    <definedName name="C_ZAR.KZA.KRN.GWK" localSheetId="9" hidden="1">'AU309'!$K$40</definedName>
    <definedName name="D1_A" localSheetId="2" hidden="1">'AU301'!$K$86</definedName>
    <definedName name="D1_ABE" localSheetId="4" hidden="1">'AU303'!$K$39</definedName>
    <definedName name="D1_AEK" localSheetId="5" hidden="1">'AU304'!$M$21:$M$46</definedName>
    <definedName name="D1_AIN" localSheetId="7" hidden="1">AU306A!$N$22:$P$27,AU306A!$N$29:$P$34,AU306A!$N$36:$P$41,AU306A!$N$43:$P$48,AU306A!$N$50:$P$54,AU306A!$N$56:$P$63</definedName>
    <definedName name="D1_ALO" localSheetId="5" hidden="1">'AU304'!$R$21:$R$46</definedName>
    <definedName name="D1_ATB" localSheetId="4" hidden="1">'AU303'!$K$25,'AU303'!$K$50,'AU303'!$K$56</definedName>
    <definedName name="D1_AZU" localSheetId="4" hidden="1">'AU303'!$K$30,'AU303'!$K$37,'AU303'!$K$58</definedName>
    <definedName name="D1_BEK" localSheetId="4" hidden="1">'AU303'!$K$66</definedName>
    <definedName name="D1_BEN" localSheetId="4" hidden="1">'AU303'!$K$31,'AU303'!$K$59</definedName>
    <definedName name="D1_BGL" localSheetId="2" hidden="1">'AU301'!$K$120</definedName>
    <definedName name="D1_DBB" localSheetId="4" hidden="1">'AU303'!$K$32,'AU303'!$K$40,'AU303'!$K$44,'AU303'!$K$60</definedName>
    <definedName name="D1_EVA" localSheetId="4" hidden="1">'AU303'!$K$38</definedName>
    <definedName name="D1_EWK" localSheetId="4" hidden="1">'AU303'!$K$48</definedName>
    <definedName name="D1_FKU" localSheetId="6" hidden="1">'AU305'!$K$29</definedName>
    <definedName name="D1_GED" localSheetId="2" hidden="1">'AU301'!$K$113,'AU301'!$K$114</definedName>
    <definedName name="D1_GED_U" localSheetId="2" hidden="1">'AU301'!$K$117</definedName>
    <definedName name="D1_GEK" localSheetId="4" hidden="1">'AU303'!$K$64</definedName>
    <definedName name="D1_GIL" localSheetId="2" hidden="1">'AU301'!$K$121</definedName>
    <definedName name="D1_GRG" localSheetId="2" hidden="1">'AU301'!$K$100,'AU301'!$K$105</definedName>
    <definedName name="D1_HIN" localSheetId="7" hidden="1">AU306A!$K$22:$M$27,AU306A!$K$29:$M$34,AU306A!$K$36:$M$41,AU306A!$K$43:$M$48,AU306A!$K$50:$M$54,AU306A!$K$56:$M$63</definedName>
    <definedName name="D1_HYD" localSheetId="2" hidden="1">'AU301'!$K$115</definedName>
    <definedName name="D1_HYP" localSheetId="6" hidden="1">'AU305'!$K$30</definedName>
    <definedName name="D1_I" localSheetId="2" hidden="1">'AU301'!$K$85</definedName>
    <definedName name="D1_KAE" localSheetId="4" hidden="1">'AU303'!$K$23,'AU303'!$K$54</definedName>
    <definedName name="D1_KAR" localSheetId="4" hidden="1">'AU303'!$K$24,'AU303'!$K$55</definedName>
    <definedName name="D1_LAG" localSheetId="4" hidden="1">'AU303'!$K$29</definedName>
    <definedName name="D1_LBK" localSheetId="2" hidden="1">'AU301'!$K$116</definedName>
    <definedName name="D1_NAP" localSheetId="2" hidden="1">'AU301'!$K$103,'AU301'!$K$108</definedName>
    <definedName name="D1_NBI" localSheetId="5" hidden="1">'AU304'!$Q$21:$Q$46</definedName>
    <definedName name="D1_ORG" localSheetId="2" hidden="1">'AU301'!$K$102,'AU301'!$K$107</definedName>
    <definedName name="D1_QUB" localSheetId="2" hidden="1">'AU301'!$K$99,'AU301'!$K$104</definedName>
    <definedName name="D1_SEB" localSheetId="2" hidden="1">'AU301'!$K$65,'AU301'!$K$66,'AU301'!$K$67,'AU301'!$K$68,'AU301'!$K$70,'AU301'!$K$71,'AU301'!$K$72,'AU301'!$K$73</definedName>
    <definedName name="D1_SEB" localSheetId="5" hidden="1">'AU304'!$S$21:$S$46</definedName>
    <definedName name="D1_SEV" localSheetId="4" hidden="1">'AU303'!$K$22,'AU303'!$K$28,'AU303'!$K$35,'AU303'!$K$43,'AU303'!$K$47,'AU303'!$K$53</definedName>
    <definedName name="D1_SEV" localSheetId="5" hidden="1">'AU304'!$K$21:$K$46</definedName>
    <definedName name="D1_T" localSheetId="2" hidden="1">'AU301'!$K$110,'AU301'!$K$118</definedName>
    <definedName name="D1_T" localSheetId="6" hidden="1">'AU305'!$K$28</definedName>
    <definedName name="D1_T" localSheetId="8" hidden="1">AU306B!$K$21:$L$21,AU306B!$K$23:$K$24</definedName>
    <definedName name="D1_U" localSheetId="2" hidden="1">'AU301'!$K$122</definedName>
    <definedName name="D1_UMB" localSheetId="5" hidden="1">'AU304'!$N$21:$N$46</definedName>
    <definedName name="D1_UNG" localSheetId="2" hidden="1">'AU301'!$K$111,'AU301'!$K$112</definedName>
    <definedName name="D1_UZW" localSheetId="5" hidden="1">'AU304'!$P$21:$P$46</definedName>
    <definedName name="D1_VGS" localSheetId="2" hidden="1">'AU301'!$K$101,'AU301'!$K$106</definedName>
    <definedName name="D1_VKA" localSheetId="4" hidden="1">'AU303'!$K$49</definedName>
    <definedName name="D1_WAD" localSheetId="5" hidden="1">'AU304'!$O$21:$O$46</definedName>
    <definedName name="D1_WLG" localSheetId="2" hidden="1">'AU301'!$K$119</definedName>
    <definedName name="D1_ZKV" localSheetId="5" hidden="1">'AU304'!$L$21:$L$46</definedName>
    <definedName name="D1_ZUG" localSheetId="4" hidden="1">'AU303'!$K$36,'AU303'!$K$57</definedName>
    <definedName name="D2_BRW" localSheetId="2" hidden="1">'AU301'!$K$118:$K$122</definedName>
    <definedName name="D2_FAN" localSheetId="5" hidden="1">'AU304'!$K$40:$S$40</definedName>
    <definedName name="D2_FBA" localSheetId="5" hidden="1">'AU304'!$K$37:$S$37</definedName>
    <definedName name="D2_FKU" localSheetId="5" hidden="1">'AU304'!$K$38:$S$38</definedName>
    <definedName name="D2_HYP" localSheetId="5" hidden="1">'AU304'!$K$39:$S$39</definedName>
    <definedName name="D2_KNV" localSheetId="7" hidden="1">AU306A!$M$22:$M$27,AU306A!$M$29:$M$34,AU306A!$M$36:$M$41,AU306A!$M$43:$M$48,AU306A!$M$50:$M$54,AU306A!$M$56:$M$64,AU306A!$P$22:$P$27,AU306A!$P$29:$P$34,AU306A!$P$36:$P$41,AU306A!$P$43:$P$48,AU306A!$P$50:$P$54,AU306A!$P$56:$P$63</definedName>
    <definedName name="D2_NWW" localSheetId="7" hidden="1">AU306A!$L$22:$L$27,AU306A!$L$29:$L$34,AU306A!$L$36:$L$41,AU306A!$L$43:$L$48,AU306A!$L$50:$L$54,AU306A!$L$56:$L$63,AU306A!$O$22:$O$27,AU306A!$O$29:$O$34,AU306A!$O$36:$O$41,AU306A!$O$43:$O$48,AU306A!$O$50:$O$54,AU306A!$O$56:$O$63</definedName>
    <definedName name="D2_NWW" localSheetId="8" hidden="1">AU306B!$L$21</definedName>
    <definedName name="D2_ORK" localSheetId="2" hidden="1">'AU301'!$K$112,'AU301'!$K$114</definedName>
    <definedName name="D2_PWW" localSheetId="7" hidden="1">AU306A!$K$22:$K$27,AU306A!$K$29:$K$34,AU306A!$K$36:$K$41,AU306A!$K$43:$K$48,AU306A!$K$50:$K$54,AU306A!$K$56:$K$63,AU306A!$N$22:$N$27,AU306A!$N$29:$N$34,AU306A!$N$36:$N$41,AU306A!$N$43:$N$48,AU306A!$N$50:$N$54,AU306A!$N$56:$N$63</definedName>
    <definedName name="D2_PWW" localSheetId="8" hidden="1">AU306B!$K$21,AU306B!$K$23:$K$24</definedName>
    <definedName name="D2_T" localSheetId="2" hidden="1">'AU301'!$K$110,'AU301'!$K$111,'AU301'!$K$113</definedName>
    <definedName name="D2_T" localSheetId="5" hidden="1">'AU304'!$K$36:$S$36</definedName>
    <definedName name="D2_U" localSheetId="2" hidden="1">'AU301'!$K$115:$K$117</definedName>
    <definedName name="D3_BRW" localSheetId="2" hidden="1">'AU301'!$K$110:$K$117</definedName>
    <definedName name="D3_CDS" localSheetId="7" hidden="1">AU306A!$K$50:$P$50</definedName>
    <definedName name="D3_FTD" localSheetId="7" hidden="1">AU306A!$K$52:$P$52</definedName>
    <definedName name="D3_FUT" localSheetId="7" hidden="1">AU306A!$K$24:$P$24,AU306A!$K$31:$P$31,AU306A!$K$38:$P$38,AU306A!$K$45:$P$45,AU306A!$K$58:$P$58</definedName>
    <definedName name="D3_NNE" localSheetId="8" hidden="1">AU306B!$K$21:$L$21,AU306B!$K$23:$K$24</definedName>
    <definedName name="D3_OPE" localSheetId="7" hidden="1">AU306A!$K$26:$P$26,AU306A!$K$33:$P$33,AU306A!$K$40:$P$40,AU306A!$K$47:$P$47,AU306A!$K$60:$P$60</definedName>
    <definedName name="D3_OPO" localSheetId="7" hidden="1">AU306A!$K$25:$P$25,AU306A!$K$32:$P$32,AU306A!$K$39:$P$39,AU306A!$K$46:$P$46,AU306A!$K$59:$P$59</definedName>
    <definedName name="D3_SWP" localSheetId="7" hidden="1">AU306A!$K$23:$P$23,AU306A!$K$30:$P$30,AU306A!$K$37:$P$37,AU306A!$K$44:$P$44,AU306A!$K$57:$P$57</definedName>
    <definedName name="D3_T" localSheetId="7" hidden="1">AU306A!$K$27:$P$27,AU306A!$K$34:$P$34,AU306A!$K$41:$P$41,AU306A!$K$48:$P$48,AU306A!$K$54:$P$54,AU306A!$K$61:$P$61</definedName>
    <definedName name="D3_TKF" localSheetId="7" hidden="1">AU306A!$K$22:$P$22,AU306A!$K$29:$P$29,AU306A!$K$36:$P$36,AU306A!$K$43:$P$43,AU306A!$K$56:$P$56</definedName>
    <definedName name="D3_TRS" localSheetId="7" hidden="1">AU306A!$K$51:$P$51</definedName>
    <definedName name="D3_U" localSheetId="7" hidden="1">AU306A!$K$53:$P$53</definedName>
    <definedName name="D3_VNE" localSheetId="7" hidden="1">AU306A!$K$62:$P$63</definedName>
    <definedName name="D4_BEF" localSheetId="8" hidden="1">AU306B!$K$24</definedName>
    <definedName name="D4_CCP" localSheetId="8" hidden="1">AU306B!$K$23</definedName>
    <definedName name="D4_T" localSheetId="7" hidden="1">AU306A!$K$62:$P$63</definedName>
    <definedName name="D4_T" localSheetId="8" hidden="1">AU306B!$K$21:$L$21</definedName>
    <definedName name="D5_BMO" localSheetId="7" hidden="1">AU306A!$K$63:$P$63</definedName>
    <definedName name="D5_T" localSheetId="7" hidden="1">AU306A!$K$62:$P$62</definedName>
    <definedName name="D5_T" localSheetId="8" hidden="1">AU306B!$K$21,AU306B!$K$23:$K$24,AU306B!$L$21</definedName>
    <definedName name="_xlnm.Print_Area" localSheetId="2">'AU301'!$B$21:$M$136</definedName>
    <definedName name="_xlnm.Print_Area" localSheetId="3">'AU302'!$B$21:$O$60</definedName>
    <definedName name="_xlnm.Print_Area" localSheetId="4">'AU303'!$B$21:$O$71</definedName>
    <definedName name="_xlnm.Print_Area" localSheetId="5">'AU304'!$K$21:$T$49</definedName>
    <definedName name="_xlnm.Print_Area" localSheetId="6">'AU305'!$B$21:$Q$34</definedName>
    <definedName name="_xlnm.Print_Area" localSheetId="7">AU306A!$B$21:$Q$66</definedName>
    <definedName name="_xlnm.Print_Area" localSheetId="8">AU306B!$B$21:$N$28</definedName>
    <definedName name="_xlnm.Print_Area" localSheetId="9">'AU309'!$B$21:$O$43</definedName>
    <definedName name="_xlnm.Print_Area" localSheetId="1">AUMD1!$B$21:$O$39</definedName>
    <definedName name="_xlnm.Print_Area" localSheetId="0">Start!$A$1:$H$55</definedName>
    <definedName name="_xlnm.Print_Titles" localSheetId="2">'AU301'!$1:$20</definedName>
    <definedName name="_xlnm.Print_Titles" localSheetId="3">'AU302'!$1:$20</definedName>
    <definedName name="_xlnm.Print_Titles" localSheetId="4">'AU303'!$1:$20</definedName>
    <definedName name="_xlnm.Print_Titles" localSheetId="5">'AU304'!$A:$J,'AU304'!$1:$20</definedName>
    <definedName name="_xlnm.Print_Titles" localSheetId="6">'AU305'!$1:$20</definedName>
    <definedName name="_xlnm.Print_Titles" localSheetId="7">AU306A!$1:$20</definedName>
    <definedName name="_xlnm.Print_Titles" localSheetId="8">AU306B!$1:$20</definedName>
    <definedName name="_xlnm.Print_Titles" localSheetId="9">'AU309'!$1:$20</definedName>
    <definedName name="_xlnm.Print_Titles" localSheetId="1">AUMD1!$1:$20</definedName>
    <definedName name="GESPERRT" localSheetId="4">'AU303'!$K$26,'AU303'!$K$33,'AU303'!$K$41,'AU303'!$K$45,'AU303'!$K$51,'AU303'!$K$61</definedName>
    <definedName name="GESPERRT" localSheetId="5">'AU304'!$S$34:$S$35,'AU304'!$L$37:$R$40,'AU304'!$K$25:$S$25,'AU304'!$K$42:$S$42</definedName>
    <definedName name="GESPERRT" localSheetId="7">AU306A!$M$63,AU306A!$P$63</definedName>
    <definedName name="GESPERRT" localSheetId="8">AU306B!$L$23:$L$24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2">'AU301'!$G:$J,'AU301'!$19:$20</definedName>
    <definedName name="INTERNAL" localSheetId="3">'AU302'!$G:$J,'AU302'!$19:$20</definedName>
    <definedName name="INTERNAL" localSheetId="4">'AU303'!$G:$J,'AU303'!$19:$20</definedName>
    <definedName name="INTERNAL" localSheetId="5">'AU304'!$G:$J,'AU304'!$19:$20</definedName>
    <definedName name="INTERNAL" localSheetId="6">'AU305'!$G:$J,'AU305'!$19:$20</definedName>
    <definedName name="INTERNAL" localSheetId="7">AU306A!$G:$J,AU306A!$19:$20</definedName>
    <definedName name="INTERNAL" localSheetId="8">AU306B!$G:$J,AU306B!$19:$20</definedName>
    <definedName name="INTERNAL" localSheetId="9">'AU309'!$G:$J,'AU309'!$19:$20</definedName>
    <definedName name="INTERNAL" localSheetId="1">AUMD1!$G:$J,AUMD1!$19:$20</definedName>
    <definedName name="P_Subtitle">Start!$B$8</definedName>
    <definedName name="P_Title">Start!$B$7</definedName>
    <definedName name="T_Konsi_Errors" localSheetId="2" hidden="1">'AU301'!$B$5</definedName>
    <definedName name="T_Konsi_Errors" localSheetId="3" hidden="1">'AU302'!$B$5</definedName>
    <definedName name="T_Konsi_Errors" localSheetId="4" hidden="1">'AU303'!$B$5</definedName>
    <definedName name="T_Konsi_Errors" localSheetId="5" hidden="1">'AU304'!$B$5</definedName>
    <definedName name="T_Konsi_Errors" localSheetId="6" hidden="1">'AU305'!$B$5</definedName>
    <definedName name="T_Konsi_Errors" localSheetId="7" hidden="1">AU306A!$B$5</definedName>
    <definedName name="T_Konsi_Errors" localSheetId="8" hidden="1">AU306B!$B$5</definedName>
    <definedName name="T_Konsi_Errors" localSheetId="9" hidden="1">'AU309'!$B$5</definedName>
    <definedName name="T_Konsi_Errors" localSheetId="1" hidden="1">AUMD1!$B$5</definedName>
    <definedName name="T_Konsi_Rules_Column" localSheetId="2" hidden="1">'AU301'!$K$136</definedName>
    <definedName name="T_Konsi_Rules_Column" localSheetId="3" hidden="1">'AU302'!$K$59</definedName>
    <definedName name="T_Konsi_Rules_Column" localSheetId="4" hidden="1">'AU303'!$K$70</definedName>
    <definedName name="T_Konsi_Rules_Column" localSheetId="5" hidden="1">'AU304'!$K$50</definedName>
    <definedName name="T_Konsi_Rules_Column" localSheetId="6" hidden="1">'AU305'!$K$35</definedName>
    <definedName name="T_Konsi_Rules_Column" localSheetId="7" hidden="1">AU306A!$K$67</definedName>
    <definedName name="T_Konsi_Rules_Column" localSheetId="8" hidden="1">AU306B!$K$28</definedName>
    <definedName name="T_Konsi_Rules_Column" localSheetId="9" hidden="1">'AU309'!$K$44</definedName>
    <definedName name="T_Konsi_Rules_Column" localSheetId="1" hidden="1">AUMD1!$K$40</definedName>
    <definedName name="T_Konsi_Rules_Cross" localSheetId="2" hidden="1">'AU301'!$N$136</definedName>
    <definedName name="T_Konsi_Rules_Cross" localSheetId="3" hidden="1">'AU302'!$N$59</definedName>
    <definedName name="T_Konsi_Rules_Cross" localSheetId="4" hidden="1">'AU303'!$N$70</definedName>
    <definedName name="T_Konsi_Rules_Cross" localSheetId="5" hidden="1">'AU304'!$V$50</definedName>
    <definedName name="T_Konsi_Rules_Cross" localSheetId="6" hidden="1">'AU305'!$N$35</definedName>
    <definedName name="T_Konsi_Rules_Cross" localSheetId="7" hidden="1">AU306A!$S$67</definedName>
    <definedName name="T_Konsi_Rules_Cross" localSheetId="8" hidden="1">AU306B!$O$28</definedName>
    <definedName name="T_Konsi_Rules_Cross" localSheetId="9" hidden="1">'AU309'!$N$44</definedName>
    <definedName name="T_Konsi_Rules_Cross" localSheetId="1" hidden="1">AUMD1!$N$40</definedName>
    <definedName name="T_Konsi_Rules_Force_Single_Cell_Row" localSheetId="2" hidden="1">'AU301'!$D$1</definedName>
    <definedName name="T_Konsi_Rules_Force_Single_Cell_Row" localSheetId="3" hidden="1">'AU302'!$D$1</definedName>
    <definedName name="T_Konsi_Rules_Force_Single_Cell_Row" localSheetId="4" hidden="1">'AU303'!$D$1</definedName>
    <definedName name="T_Konsi_Rules_Force_Single_Cell_Row" localSheetId="6" hidden="1">'AU305'!$D$1</definedName>
    <definedName name="T_Konsi_Rules_Force_Single_Cell_Row" localSheetId="9" hidden="1">'AU309'!$D$1</definedName>
    <definedName name="T_Konsi_Rules_Force_Single_Cell_Row" localSheetId="1" hidden="1">AUMD1!$D$1</definedName>
    <definedName name="T_Konsi_Rules_Row" localSheetId="2" hidden="1">'AU301'!$N$22</definedName>
    <definedName name="T_Konsi_Rules_Row" localSheetId="3" hidden="1">'AU302'!$N$22</definedName>
    <definedName name="T_Konsi_Rules_Row" localSheetId="4" hidden="1">'AU303'!$N$22</definedName>
    <definedName name="T_Konsi_Rules_Row" localSheetId="5" hidden="1">'AU304'!$V$21</definedName>
    <definedName name="T_Konsi_Rules_Row" localSheetId="6" hidden="1">'AU305'!$N$22</definedName>
    <definedName name="T_Konsi_Rules_Row" localSheetId="7" hidden="1">AU306A!$S$22</definedName>
    <definedName name="T_Konsi_Rules_Row" localSheetId="8" hidden="1">AU306B!$O$21</definedName>
    <definedName name="T_Konsi_Rules_Row" localSheetId="9" hidden="1">'AU309'!$N$22</definedName>
    <definedName name="T_Konsi_Rules_Row" localSheetId="1" hidden="1">AUMD1!$N$22</definedName>
    <definedName name="T_Konsi_Summary" localSheetId="0" hidden="1">Start!$D$21</definedName>
    <definedName name="T_Konsi_Warnings" localSheetId="2" hidden="1">'AU301'!$B$6</definedName>
    <definedName name="T_Konsi_Warnings" localSheetId="3" hidden="1">'AU302'!$B$6</definedName>
    <definedName name="T_Konsi_Warnings" localSheetId="4" hidden="1">'AU303'!$B$6</definedName>
    <definedName name="T_Konsi_Warnings" localSheetId="5" hidden="1">'AU304'!$B$6</definedName>
    <definedName name="T_Konsi_Warnings" localSheetId="6" hidden="1">'AU305'!$B$6</definedName>
    <definedName name="T_Konsi_Warnings" localSheetId="7" hidden="1">AU306A!$B$6</definedName>
    <definedName name="T_Konsi_Warnings" localSheetId="8" hidden="1">AU306B!$B$6</definedName>
    <definedName name="T_Konsi_Warnings" localSheetId="9" hidden="1">'AU309'!$B$6</definedName>
    <definedName name="T_Konsi_Warnings" localSheetId="1" hidden="1">AUMD1!$B$6</definedName>
    <definedName name="Validation_D001_AU301_K113_0" hidden="1">'AU301'!$K$113:$K$117,'AU301'!$K$113</definedName>
    <definedName name="Validation_D002_AU301_K111_0" hidden="1">'AU301'!$K$111:$K$112,'AU301'!$K$111</definedName>
    <definedName name="Validation_D002_AU301_K113_0" hidden="1">'AU301'!$K$113:$K$114,'AU301'!$K$113</definedName>
    <definedName name="Validation_D003_AU301_K118_0" hidden="1">'AU301'!$K$118:$K$122,'AU301'!$K$118</definedName>
    <definedName name="Validation_D004_AU306A_K27_0" hidden="1">AU306A!$K$22:$K$27,AU306A!$K$27</definedName>
    <definedName name="Validation_D004_AU306A_K34_0" hidden="1">AU306A!$K$29:$K$34,AU306A!$K$34</definedName>
    <definedName name="Validation_D004_AU306A_K41_0" hidden="1">AU306A!$K$36:$K$41,AU306A!$K$41</definedName>
    <definedName name="Validation_D004_AU306A_K48_0" hidden="1">AU306A!$K$43:$K$48,AU306A!$K$48</definedName>
    <definedName name="Validation_D004_AU306A_K61_0" hidden="1">AU306A!$K$56:$K$61,AU306A!$K$61</definedName>
    <definedName name="Validation_D004_AU306A_L27_0" hidden="1">AU306A!$L$22:$L$27,AU306A!$L$27</definedName>
    <definedName name="Validation_D004_AU306A_L34_0" hidden="1">AU306A!$L$29:$L$34,AU306A!$L$34</definedName>
    <definedName name="Validation_D004_AU306A_L41_0" hidden="1">AU306A!$L$36:$L$41,AU306A!$L$41</definedName>
    <definedName name="Validation_D004_AU306A_L48_0" hidden="1">AU306A!$L$43:$L$48,AU306A!$L$48</definedName>
    <definedName name="Validation_D004_AU306A_L61_0" hidden="1">AU306A!$L$56:$L$61,AU306A!$L$61</definedName>
    <definedName name="Validation_D004_AU306A_M27_0" hidden="1">AU306A!$M$22:$M$27,AU306A!$M$27</definedName>
    <definedName name="Validation_D004_AU306A_M34_0" hidden="1">AU306A!$M$29:$M$34,AU306A!$M$34</definedName>
    <definedName name="Validation_D004_AU306A_M41_0" hidden="1">AU306A!$M$36:$M$41,AU306A!$M$41</definedName>
    <definedName name="Validation_D004_AU306A_M48_0" hidden="1">AU306A!$M$43:$M$48,AU306A!$M$48</definedName>
    <definedName name="Validation_D004_AU306A_M61_0" hidden="1">AU306A!$M$56:$M$61,AU306A!$M$61</definedName>
    <definedName name="Validation_D004_AU306A_N27_0" hidden="1">AU306A!$N$22:$N$27,AU306A!$N$27</definedName>
    <definedName name="Validation_D004_AU306A_N34_0" hidden="1">AU306A!$N$29:$N$34,AU306A!$N$34</definedName>
    <definedName name="Validation_D004_AU306A_N41_0" hidden="1">AU306A!$N$36:$N$41,AU306A!$N$41</definedName>
    <definedName name="Validation_D004_AU306A_N48_0" hidden="1">AU306A!$N$43:$N$48,AU306A!$N$48</definedName>
    <definedName name="Validation_D004_AU306A_N61_0" hidden="1">AU306A!$N$56:$N$61,AU306A!$N$61</definedName>
    <definedName name="Validation_D004_AU306A_O27_0" hidden="1">AU306A!$O$22:$O$27,AU306A!$O$27</definedName>
    <definedName name="Validation_D004_AU306A_O34_0" hidden="1">AU306A!$O$29:$O$34,AU306A!$O$34</definedName>
    <definedName name="Validation_D004_AU306A_O41_0" hidden="1">AU306A!$O$36:$O$41,AU306A!$O$41</definedName>
    <definedName name="Validation_D004_AU306A_O48_0" hidden="1">AU306A!$O$43:$O$48,AU306A!$O$48</definedName>
    <definedName name="Validation_D004_AU306A_O61_0" hidden="1">AU306A!$O$56:$O$61,AU306A!$O$61</definedName>
    <definedName name="Validation_D004_AU306A_P27_0" hidden="1">AU306A!$P$22:$P$27,AU306A!$P$27</definedName>
    <definedName name="Validation_D004_AU306A_P34_0" hidden="1">AU306A!$P$29:$P$34,AU306A!$P$34</definedName>
    <definedName name="Validation_D004_AU306A_P41_0" hidden="1">AU306A!$P$36:$P$41,AU306A!$P$41</definedName>
    <definedName name="Validation_D004_AU306A_P48_0" hidden="1">AU306A!$P$43:$P$48,AU306A!$P$48</definedName>
    <definedName name="Validation_D004_AU306A_P61_0" hidden="1">AU306A!$P$56:$P$61,AU306A!$P$61</definedName>
    <definedName name="Validation_D005_AU306A_K54_0" hidden="1">AU306A!$K$50:$K$54,AU306A!$K$54</definedName>
    <definedName name="Validation_D005_AU306A_L54_0" hidden="1">AU306A!$L$50:$L$54,AU306A!$L$54</definedName>
    <definedName name="Validation_D005_AU306A_M54_0" hidden="1">AU306A!$M$50:$M$54,AU306A!$M$54</definedName>
    <definedName name="Validation_D005_AU306A_N54_0" hidden="1">AU306A!$N$50:$N$54,AU306A!$N$54</definedName>
    <definedName name="Validation_D005_AU306A_O54_0" hidden="1">AU306A!$O$50:$O$54,AU306A!$O$54</definedName>
    <definedName name="Validation_D005_AU306A_P54_0" hidden="1">AU306A!$P$50:$P$54,AU306A!$P$54</definedName>
    <definedName name="Validation_D006_AU304_S21_0" hidden="1">'AU304'!$K$21:$S$21,'AU304'!$S$21</definedName>
    <definedName name="Validation_D006_AU304_S22_0" hidden="1">'AU304'!$K$22:$S$22,'AU304'!$S$22</definedName>
    <definedName name="Validation_D006_AU304_S23_0" hidden="1">'AU304'!$K$23:$S$23,'AU304'!$S$23</definedName>
    <definedName name="Validation_D006_AU304_S24_0" hidden="1">'AU304'!$K$24:$S$24,'AU304'!$S$24</definedName>
    <definedName name="Validation_D006_AU304_S26_0" hidden="1">'AU304'!$K$26:$S$26,'AU304'!$S$26</definedName>
    <definedName name="Validation_D006_AU304_S27_0" hidden="1">'AU304'!$K$27:$S$27,'AU304'!$S$27</definedName>
    <definedName name="Validation_D006_AU304_S28_0" hidden="1">'AU304'!$K$28:$S$28,'AU304'!$S$28</definedName>
    <definedName name="Validation_D006_AU304_S29_0" hidden="1">'AU304'!$K$29:$S$29,'AU304'!$S$29</definedName>
    <definedName name="Validation_D006_AU304_S30_0" hidden="1">'AU304'!$K$30:$S$30,'AU304'!$S$30</definedName>
    <definedName name="Validation_D006_AU304_S31_0" hidden="1">'AU304'!$K$31:$S$31,'AU304'!$S$31</definedName>
    <definedName name="Validation_D006_AU304_S32_0" hidden="1">'AU304'!$K$32:$S$32,'AU304'!$S$32</definedName>
    <definedName name="Validation_D006_AU304_S33_0" hidden="1">'AU304'!$K$33:$S$33,'AU304'!$S$33</definedName>
    <definedName name="Validation_D006_AU304_S36_0" hidden="1">'AU304'!$K$36:$S$36,'AU304'!$S$36</definedName>
    <definedName name="Validation_D006_AU304_S41_0" hidden="1">'AU304'!$K$41:$S$41,'AU304'!$S$41</definedName>
    <definedName name="Validation_D006_AU304_S43_0" hidden="1">'AU304'!$K$43:$S$43,'AU304'!$S$43</definedName>
    <definedName name="Validation_D006_AU304_S44_0" hidden="1">'AU304'!$K$44:$S$44,'AU304'!$S$44</definedName>
    <definedName name="Validation_D006_AU304_S45_0" hidden="1">'AU304'!$K$45:$S$45,'AU304'!$S$45</definedName>
    <definedName name="Validation_D006_AU304_S46_0" hidden="1">'AU304'!$K$46:$S$46,'AU304'!$S$46</definedName>
    <definedName name="Validation_D014_AU304_K36_0" hidden="1">'AU304'!$K$36:$K$40,'AU304'!$K$36</definedName>
    <definedName name="Validation_D014_AU304_S36_0" hidden="1">'AU304'!$S$36:$S$40,'AU304'!$S$36</definedName>
    <definedName name="Validation_D014_AU305_K28_0" hidden="1">'AU305'!$K$28:$K$30,'AU305'!$K$28</definedName>
    <definedName name="Validation_D015_AU306B_K21_0" hidden="1">AU306B!$K$21,AU306B!$K$23:$K$24,AU306B!$K$21</definedName>
    <definedName name="Validation_D016_AU306A_K62_0" hidden="1">AU306A!$K$62:$K$63,AU306A!$K$62</definedName>
    <definedName name="Validation_D016_AU306A_L62_0" hidden="1">AU306A!$L$62:$L$63,AU306A!$L$62</definedName>
    <definedName name="Validation_D016_AU306A_N62_0" hidden="1">AU306A!$N$62:$N$63,AU306A!$N$62</definedName>
    <definedName name="Validation_D016_AU306A_O62_0" hidden="1">AU306A!$O$62:$O$63,AU306A!$O$62</definedName>
    <definedName name="Validation_D018_AU303_K23_0" hidden="1">'AU303'!$K$23,'AU303'!$K$64,'AU303'!$K$66,'AU303'!$K$23</definedName>
    <definedName name="Validation_D026_AU301_K110_0" hidden="1">'AU301'!$K$110:$K$111,'AU301'!$K$113,'AU301'!$K$110</definedName>
    <definedName name="Validation_K001_AU301_K49_0" hidden="1">'AU301'!$K$22:$K$26,'AU301'!$K$31:$K$34,'AU301'!$K$37:$K$39,'AU301'!$K$44,'AU301'!$K$47:$K$49,'AU301'!$K$49</definedName>
    <definedName name="Validation_K001_AU301_K49_1" hidden="1">'AU301'!$K$49,'AU301'!$K$76,'AU301'!$K$49</definedName>
    <definedName name="Validation_K001_AU301_K76_0" hidden="1">'AU301'!$K$76,'AU301'!$K$76</definedName>
    <definedName name="Validation_K001_AU302_K28_0" hidden="1">'AU302'!$K$26:$K$28,'AU302'!$K$28</definedName>
    <definedName name="Validation_K001_AU305_K24_0" hidden="1">'AU305'!$K$22:$K$24,'AU305'!$K$24</definedName>
    <definedName name="Validation_K001_AUMD1_K22_0" hidden="1">AUMD1!$K$22,AUMD1!$K$22</definedName>
    <definedName name="Validation_K001_AUMD1_K26_0" hidden="1">AUMD1!$K$26,AUMD1!$K$26</definedName>
    <definedName name="Validation_K001_AUMD1_K31_0" hidden="1">AUMD1!$K$31,AUMD1!$K$31</definedName>
    <definedName name="Validation_K002_AU301_K124_0" hidden="1">'AU301'!$K$124:$K$125,'AU301'!$K$124</definedName>
    <definedName name="Validation_K002_AU301_K49_0" hidden="1">'AU301'!$K$49,'AU301'!$K$49</definedName>
    <definedName name="Validation_K002_AU302_K26_0" hidden="1">'AU302'!$K$22:$K$26,'AU302'!$K$26</definedName>
    <definedName name="Validation_K002_AU304_K34_0" hidden="1">'AU304'!$K$21:$K$23,'AU304'!$K$30:$K$32,'AU304'!$K$34,'AU304'!$K$34</definedName>
    <definedName name="Validation_K002_AU304_L34_0" hidden="1">'AU304'!$L$21:$L$23,'AU304'!$L$30:$L$32,'AU304'!$L$34,'AU304'!$L$34</definedName>
    <definedName name="Validation_K002_AU304_M34_0" hidden="1">'AU304'!$M$21:$M$23,'AU304'!$M$30:$M$32,'AU304'!$M$34,'AU304'!$M$34</definedName>
    <definedName name="Validation_K002_AU304_N34_0" hidden="1">'AU304'!$N$21:$N$23,'AU304'!$N$30:$N$32,'AU304'!$N$34,'AU304'!$N$34</definedName>
    <definedName name="Validation_K002_AU304_O34_0" hidden="1">'AU304'!$O$21:$O$23,'AU304'!$O$30:$O$32,'AU304'!$O$34,'AU304'!$O$34</definedName>
    <definedName name="Validation_K002_AU304_P34_0" hidden="1">'AU304'!$P$21:$P$23,'AU304'!$P$30:$P$32,'AU304'!$P$34,'AU304'!$P$34</definedName>
    <definedName name="Validation_K002_AU304_Q34_0" hidden="1">'AU304'!$Q$21:$Q$23,'AU304'!$Q$30:$Q$32,'AU304'!$Q$34,'AU304'!$Q$34</definedName>
    <definedName name="Validation_K002_AU304_R34_0" hidden="1">'AU304'!$R$21:$R$23,'AU304'!$R$30:$R$32,'AU304'!$R$34,'AU304'!$R$34</definedName>
    <definedName name="Validation_K002a_AUMD1_K22_0" hidden="1">AUMD1!$K$22,AUMD1!$K$26,AUMD1!$K$22</definedName>
    <definedName name="Validation_K002b_AUMD1_K26_0" hidden="1">AUMD1!$K$22,AUMD1!$K$26,AUMD1!$K$26</definedName>
    <definedName name="Validation_K003_AU301_K126_0" hidden="1">'AU301'!$K$126:$K$127,'AU301'!$K$126</definedName>
    <definedName name="Validation_K003_AU301_K49_0" hidden="1">'AU301'!$K$49:$K$50,'AU301'!$K$49</definedName>
    <definedName name="Validation_K003_AU301_K88_0" hidden="1">'AU301'!$K$88,'AU301'!$K$88</definedName>
    <definedName name="Validation_K003_AU302_K34_0" hidden="1">'AU302'!$K$30:$K$34,'AU302'!$K$34</definedName>
    <definedName name="Validation_K004_AU301_K124_0" hidden="1">'AU301'!$K$124,'AU301'!$K$126,'AU301'!$K$124</definedName>
    <definedName name="Validation_K004_AU301_K49_0" hidden="1">'AU301'!$K$49:$K$50,'AU301'!$K$49</definedName>
    <definedName name="Validation_K004_AU302_K42_0" hidden="1">'AU302'!$K$37:$K$42,'AU302'!$K$42</definedName>
    <definedName name="Validation_K005_AU301_K50_0" hidden="1">'AU301'!$K$50:$K$51,'AU301'!$K$50</definedName>
    <definedName name="Validation_K005_AU301_K77_0" hidden="1">'AU301'!$K$77:$K$78,'AU301'!$K$77</definedName>
    <definedName name="Validation_K005_AU302_K46_0" hidden="1">'AU302'!$K$44:$K$46,'AU302'!$K$46</definedName>
    <definedName name="Validation_K005a_AU304_K43_0" hidden="1">'AU304'!$K$43:$K$46,'AU304'!$K$43</definedName>
    <definedName name="Validation_K005a_AU304_S43_0" hidden="1">'AU304'!$S$43:$S$46,'AU304'!$S$43</definedName>
    <definedName name="Validation_K005b_AU304_K44_0" hidden="1">'AU304'!$K$43:$K$46,'AU304'!$K$44</definedName>
    <definedName name="Validation_K005b_AU304_S44_0" hidden="1">'AU304'!$S$43:$S$46,'AU304'!$S$44</definedName>
    <definedName name="Validation_K005c_AU304_K45_0" hidden="1">'AU304'!$K$43:$K$46,'AU304'!$K$45</definedName>
    <definedName name="Validation_K005c_AU304_S45_0" hidden="1">'AU304'!$S$43:$S$46,'AU304'!$S$45</definedName>
    <definedName name="Validation_K005d_AU304_K46_0" hidden="1">'AU304'!$K$43:$K$46,'AU304'!$K$46</definedName>
    <definedName name="Validation_K005d_AU304_S46_0" hidden="1">'AU304'!$S$43:$S$46,'AU304'!$S$46</definedName>
    <definedName name="Validation_K006_AU301_K34_0" hidden="1">'AU301'!$K$34:$K$36,'AU301'!$K$34</definedName>
    <definedName name="Validation_K006_AU301_K76_0" hidden="1">'AU301'!$K$76:$K$77,'AU301'!$K$76</definedName>
    <definedName name="Validation_K006_AU302_K49_0" hidden="1">'AU302'!$K$28,'AU302'!$K$34:$K$35,'AU302'!$K$42,'AU302'!$K$46:$K$49,'AU302'!$K$49</definedName>
    <definedName name="Validation_K007_AU301_K39_0" hidden="1">'AU301'!$K$39:$K$43,'AU301'!$K$39</definedName>
    <definedName name="Validation_K007_AU301_K76_0" hidden="1">'AU301'!$K$76:$K$77,'AU301'!$K$76</definedName>
    <definedName name="Validation_K007_AU302_K54_0" hidden="1">'AU302'!$K$49:$K$54,'AU302'!$K$54</definedName>
    <definedName name="Validation_K008_AU301_K44_0" hidden="1">'AU301'!$K$44:$K$46,'AU301'!$K$44</definedName>
    <definedName name="Validation_K008_AU301_K60_0" hidden="1">'AU301'!$K$60:$K$62,'AU301'!$K$60</definedName>
    <definedName name="Validation_K008_AU302_K54_0" hidden="1">'AU302'!$K$54,'AU302'!$K$54</definedName>
    <definedName name="Validation_K009_AU301_K91_0" hidden="1">'AU301'!$K$91:$K$93,'AU301'!$K$91</definedName>
    <definedName name="Validation_K009_AU304_K23_0" hidden="1">'AU304'!$K$23:$K$24,'AU304'!$K$26:$K$29,'AU304'!$K$23</definedName>
    <definedName name="Validation_K009_AU304_L23_0" hidden="1">'AU304'!$L$23:$L$24,'AU304'!$L$26:$L$29,'AU304'!$L$23</definedName>
    <definedName name="Validation_K009_AU304_M23_0" hidden="1">'AU304'!$M$23:$M$24,'AU304'!$M$26:$M$29,'AU304'!$M$23</definedName>
    <definedName name="Validation_K009_AU304_N23_0" hidden="1">'AU304'!$N$23:$N$24,'AU304'!$N$26:$N$29,'AU304'!$N$23</definedName>
    <definedName name="Validation_K009_AU304_O23_0" hidden="1">'AU304'!$O$23:$O$24,'AU304'!$O$26:$O$29,'AU304'!$O$23</definedName>
    <definedName name="Validation_K009_AU304_P23_0" hidden="1">'AU304'!$P$23:$P$24,'AU304'!$P$26:$P$29,'AU304'!$P$23</definedName>
    <definedName name="Validation_K009_AU304_Q23_0" hidden="1">'AU304'!$Q$23:$Q$24,'AU304'!$Q$26:$Q$29,'AU304'!$Q$23</definedName>
    <definedName name="Validation_K009_AU304_R23_0" hidden="1">'AU304'!$R$23:$R$24,'AU304'!$R$26:$R$29,'AU304'!$R$23</definedName>
    <definedName name="Validation_K009_AU304_S23_0" hidden="1">'AU304'!$S$23:$S$24,'AU304'!$S$26:$S$29,'AU304'!$S$23</definedName>
    <definedName name="Validation_K010_AU301_K129_0" hidden="1">'AU301'!$K$129:$K$130,'AU301'!$K$129</definedName>
    <definedName name="Validation_K010_AU301_K26_0" hidden="1">'AU301'!$K$26:$K$27,'AU301'!$K$29,'AU301'!$K$26</definedName>
    <definedName name="Validation_K010_AU302_K45_0" hidden="1">'AU302'!$K$45,'AU302'!$K$45</definedName>
    <definedName name="Validation_K011_AU301_K131_0" hidden="1">'AU301'!$K$131:$K$132,'AU301'!$K$131</definedName>
    <definedName name="Validation_K011_AU301_K27_0" hidden="1">'AU301'!$K$27:$K$28,'AU301'!$K$27</definedName>
    <definedName name="Validation_K012_AU301_K29_0" hidden="1">'AU301'!$K$29:$K$30,'AU301'!$K$29</definedName>
    <definedName name="Validation_K012a_AU304_K26_0" hidden="1">'AU304'!$K$26:$K$29,'AU304'!$K$26</definedName>
    <definedName name="Validation_K012a_AU304_S26_0" hidden="1">'AU304'!$S$26:$S$29,'AU304'!$S$26</definedName>
    <definedName name="Validation_K012b_AU304_K27_0" hidden="1">'AU304'!$K$26:$K$29,'AU304'!$K$27</definedName>
    <definedName name="Validation_K012b_AU304_S27_0" hidden="1">'AU304'!$S$26:$S$29,'AU304'!$S$27</definedName>
    <definedName name="Validation_K012c_AU304_K28_0" hidden="1">'AU304'!$K$26:$K$29,'AU304'!$K$28</definedName>
    <definedName name="Validation_K012c_AU304_S28_0" hidden="1">'AU304'!$S$26:$S$29,'AU304'!$S$28</definedName>
    <definedName name="Validation_K012d_AU304_K29_0" hidden="1">'AU304'!$K$26:$K$29,'AU304'!$K$29</definedName>
    <definedName name="Validation_K012d_AU304_S29_0" hidden="1">'AU304'!$S$26:$S$29,'AU304'!$S$29</definedName>
    <definedName name="Validation_K013_AU301_K129_0" hidden="1">'AU301'!$K$129,'AU301'!$K$131,'AU301'!$K$129</definedName>
    <definedName name="Validation_KD001_AU301_K49_0" hidden="1">'AU301'!$K$49,'AU301'!$K$99:$K$103,'AU301'!$K$49</definedName>
    <definedName name="Validation_KD001_AU301_K76_0" hidden="1">'AU301'!$K$53:$K$60,'AU301'!$K$63:$K$68,'AU301'!$K$70:$K$74,'AU301'!$K$76,'AU301'!$K$76</definedName>
    <definedName name="Validation_KD001_AU303_K63_0" hidden="1">'AU303'!$K$63:$K$64,'AU303'!$K$63</definedName>
    <definedName name="Validation_KD001_AU304_K36_0" hidden="1">'AU304'!$K$36,'AU304'!$K$41,'AU304'!$K$43:$K$46,'AU304'!$K$36</definedName>
    <definedName name="Validation_KD001_AU304_L36_0" hidden="1">'AU304'!$L$36,'AU304'!$L$41,'AU304'!$L$43:$L$46,'AU304'!$L$36</definedName>
    <definedName name="Validation_KD001_AU304_M36_0" hidden="1">'AU304'!$M$36,'AU304'!$M$41,'AU304'!$M$43:$M$46,'AU304'!$M$36</definedName>
    <definedName name="Validation_KD001_AU304_N36_0" hidden="1">'AU304'!$N$36,'AU304'!$N$41,'AU304'!$N$43:$N$46,'AU304'!$N$36</definedName>
    <definedName name="Validation_KD001_AU304_O36_0" hidden="1">'AU304'!$O$36,'AU304'!$O$41,'AU304'!$O$43:$O$46,'AU304'!$O$36</definedName>
    <definedName name="Validation_KD001_AU304_P36_0" hidden="1">'AU304'!$P$36,'AU304'!$P$41,'AU304'!$P$43:$P$46,'AU304'!$P$36</definedName>
    <definedName name="Validation_KD001_AU304_Q36_0" hidden="1">'AU304'!$Q$36,'AU304'!$Q$41,'AU304'!$Q$43:$Q$46,'AU304'!$Q$36</definedName>
    <definedName name="Validation_KD001_AU304_R36_0" hidden="1">'AU304'!$R$36,'AU304'!$R$41,'AU304'!$R$43:$R$46,'AU304'!$R$36</definedName>
    <definedName name="Validation_KD001_AU304_S36_0" hidden="1">'AU304'!$S$36,'AU304'!$S$41,'AU304'!$S$43:$S$46,'AU304'!$S$36</definedName>
    <definedName name="Validation_KD002_AU303_K65_0" hidden="1">'AU303'!$K$65:$K$66,'AU303'!$K$65</definedName>
    <definedName name="Validation_KD003_AU305_K28_0" hidden="1">'AU305'!$K$28:$K$30,'AU305'!$K$28</definedName>
    <definedName name="Validation_KD003_AU306A_K62_0" hidden="1">AU306A!$K$27,AU306A!$K$34,AU306A!$K$41,AU306A!$K$48,AU306A!$K$54,AU306A!$K$61:$K$62,AU306A!$K$62</definedName>
    <definedName name="Validation_KD003_AU306A_L62_0" hidden="1">AU306A!$L$27,AU306A!$L$34,AU306A!$L$41,AU306A!$L$48,AU306A!$L$54,AU306A!$L$61:$L$62,AU306A!$L$62</definedName>
    <definedName name="Validation_KD003_AU306A_M62_0" hidden="1">AU306A!$M$27,AU306A!$M$34,AU306A!$M$41,AU306A!$M$48,AU306A!$M$54,AU306A!$M$61:$M$62,AU306A!$M$62</definedName>
    <definedName name="Validation_KD003_AU306A_N62_0" hidden="1">AU306A!$N$27,AU306A!$N$34,AU306A!$N$41,AU306A!$N$48,AU306A!$N$54,AU306A!$N$61:$N$62,AU306A!$N$62</definedName>
    <definedName name="Validation_KD003_AU306A_O62_0" hidden="1">AU306A!$O$27,AU306A!$O$34,AU306A!$O$41,AU306A!$O$48,AU306A!$O$54,AU306A!$O$61:$O$62,AU306A!$O$62</definedName>
    <definedName name="Validation_KD003_AU306A_P62_0" hidden="1">AU306A!$P$27,AU306A!$P$34,AU306A!$P$41,AU306A!$P$48,AU306A!$P$54,AU306A!$P$61:$P$62,AU306A!$P$62</definedName>
    <definedName name="Validation_KD004_AU301_K76_0" hidden="1">'AU301'!$K$76,'AU301'!$K$104:$K$108,'AU301'!$K$76</definedName>
    <definedName name="Validation_KD004_AU305_K28_0" hidden="1">'AU305'!$K$28:$K$30,'AU305'!$K$28</definedName>
    <definedName name="Validation_KD005_AU301_K68_0" hidden="1">'AU301'!$K$68:$K$69,'AU301'!$K$68</definedName>
    <definedName name="Validation_KD005_AU301_K85_0" hidden="1">'AU301'!$K$85,'AU301'!$K$85</definedName>
    <definedName name="Validation_KD005a_AU301_K85_0" hidden="1">'AU301'!$K$85,'AU301'!$K$85</definedName>
    <definedName name="Validation_KD011_AU303_K24_0" hidden="1">'AU303'!$K$24,'AU303'!$K$24</definedName>
    <definedName name="Validation_KD012_AU303_K31_0" hidden="1">'AU303'!$K$31,'AU303'!$K$31</definedName>
    <definedName name="Validation_KD013_AU303_K49_0" hidden="1">'AU303'!$K$49,'AU303'!$K$49</definedName>
    <definedName name="Validation_KD014_AU303_K38_0" hidden="1">'AU303'!$K$38,'AU303'!$K$38</definedName>
    <definedName name="Validation_KD015_AU303_K39_0" hidden="1">'AU303'!$K$39,'AU303'!$K$39</definedName>
    <definedName name="Validation_KD016_AU303_K55_0" hidden="1">'AU303'!$K$55,'AU303'!$K$55</definedName>
    <definedName name="Validation_KD017_AU303_K59_0" hidden="1">'AU303'!$K$59,'AU303'!$K$59</definedName>
    <definedName name="ValidationSummary_AU301_ERROR" hidden="1">Validation!B9</definedName>
    <definedName name="ValidationSummary_AU301_WARNING" hidden="1">Validation!B10</definedName>
    <definedName name="ValidationSummary_AU302_ERROR" hidden="1">Validation!B13</definedName>
    <definedName name="ValidationSummary_AU302_WARNING" hidden="1">Validation!B14</definedName>
    <definedName name="ValidationSummary_AU303_ERROR" hidden="1">Validation!B17</definedName>
    <definedName name="ValidationSummary_AU303_WARNING" hidden="1">Validation!B18</definedName>
    <definedName name="ValidationSummary_AU304_ERROR" hidden="1">Validation!B21</definedName>
    <definedName name="ValidationSummary_AU304_WARNING" hidden="1">Validation!B22</definedName>
    <definedName name="ValidationSummary_AU305_ERROR" hidden="1">Validation!B25</definedName>
    <definedName name="ValidationSummary_AU305_WARNING" hidden="1">Validation!B26</definedName>
    <definedName name="ValidationSummary_AU306A_ERROR" hidden="1">Validation!B29</definedName>
    <definedName name="ValidationSummary_AU306A_WARNING" hidden="1">Validation!B30</definedName>
    <definedName name="ValidationSummary_AU306B_WARNING" hidden="1">Validation!B33</definedName>
    <definedName name="ValidationSummary_AU309_WARNING" hidden="1">Validation!B36</definedName>
    <definedName name="ValidationSummary_AUMD1_ERROR" hidden="1">Validation!B39</definedName>
    <definedName name="ValidationSummary_AUMD1_WARNING" hidden="1">Validation!B40</definedName>
    <definedName name="ValidationSummary_Total_ERROR" hidden="1">Validation!B5</definedName>
    <definedName name="ValidationSummary_Total_WARNING" hidden="1">Validation!B6</definedName>
    <definedName name="Z_CB120B31_F776_4B30_B33D_0B8FCFE1E658_.wvu.Cols" localSheetId="2" hidden="1">'AU301'!$A:$A,'AU301'!$E:$J,'AU301'!$O:$Q,'AU301'!$T:$T</definedName>
    <definedName name="Z_CB120B31_F776_4B30_B33D_0B8FCFE1E658_.wvu.Cols" localSheetId="3" hidden="1">'AU302'!$A:$A,'AU302'!$E:$J,'AU302'!$O:$Q,'AU302'!$T:$T</definedName>
    <definedName name="Z_CB120B31_F776_4B30_B33D_0B8FCFE1E658_.wvu.Cols" localSheetId="4" hidden="1">'AU303'!$A:$A,'AU303'!$E:$J,'AU303'!$O:$Q,'AU303'!$T:$T</definedName>
    <definedName name="Z_CB120B31_F776_4B30_B33D_0B8FCFE1E658_.wvu.Cols" localSheetId="5" hidden="1">'AU304'!$A:$A,'AU304'!$E:$J,'AU304'!$W:$Y,'AU304'!$AB:$AB</definedName>
    <definedName name="Z_CB120B31_F776_4B30_B33D_0B8FCFE1E658_.wvu.Cols" localSheetId="6" hidden="1">'AU305'!$A:$A,'AU305'!$E:$J,'AU305'!$O:$Q,'AU305'!$T:$T</definedName>
    <definedName name="Z_CB120B31_F776_4B30_B33D_0B8FCFE1E658_.wvu.Cols" localSheetId="7" hidden="1">AU306A!$A:$A,AU306A!$E:$J,AU306A!$T:$V,AU306A!$Y:$Y</definedName>
    <definedName name="Z_CB120B31_F776_4B30_B33D_0B8FCFE1E658_.wvu.Cols" localSheetId="8" hidden="1">AU306B!$A:$A,AU306B!$E:$J,AU306B!$P:$R,AU306B!$U:$U</definedName>
    <definedName name="Z_CB120B31_F776_4B30_B33D_0B8FCFE1E658_.wvu.Cols" localSheetId="9" hidden="1">'AU309'!$A:$A,'AU309'!$E:$J,'AU309'!$O:$Q,'AU309'!$T:$T</definedName>
    <definedName name="Z_CB120B31_F776_4B30_B33D_0B8FCFE1E658_.wvu.Cols" localSheetId="1" hidden="1">AUMD1!$A:$A,AUMD1!$E:$J,AUMD1!$O:$Q,AUMD1!$T:$T</definedName>
    <definedName name="Z_CB120B31_F776_4B30_B33D_0B8FCFE1E658_.wvu.PrintArea" localSheetId="2" hidden="1">'AU301'!$K$21:$L$132</definedName>
    <definedName name="Z_CB120B31_F776_4B30_B33D_0B8FCFE1E658_.wvu.PrintArea" localSheetId="3" hidden="1">'AU302'!$K$21:$L$55</definedName>
    <definedName name="Z_CB120B31_F776_4B30_B33D_0B8FCFE1E658_.wvu.PrintArea" localSheetId="4" hidden="1">'AU303'!$K$21:$L$66</definedName>
    <definedName name="Z_CB120B31_F776_4B30_B33D_0B8FCFE1E658_.wvu.PrintArea" localSheetId="5" hidden="1">'AU304'!$K$21:$T$46</definedName>
    <definedName name="Z_CB120B31_F776_4B30_B33D_0B8FCFE1E658_.wvu.PrintArea" localSheetId="6" hidden="1">'AU305'!$K$21:$L$31</definedName>
    <definedName name="Z_CB120B31_F776_4B30_B33D_0B8FCFE1E658_.wvu.PrintArea" localSheetId="7" hidden="1">AU306A!$K$21:$Q$63</definedName>
    <definedName name="Z_CB120B31_F776_4B30_B33D_0B8FCFE1E658_.wvu.PrintArea" localSheetId="8" hidden="1">AU306B!$K$21:$M$24</definedName>
    <definedName name="Z_CB120B31_F776_4B30_B33D_0B8FCFE1E658_.wvu.PrintArea" localSheetId="9" hidden="1">'AU309'!$K$21:$L$40</definedName>
    <definedName name="Z_CB120B31_F776_4B30_B33D_0B8FCFE1E658_.wvu.PrintArea" localSheetId="1" hidden="1">AUMD1!$K$21:$L$30</definedName>
    <definedName name="Z_CB120B31_F776_4B30_B33D_0B8FCFE1E658_.wvu.PrintArea" localSheetId="0" hidden="1">Start!$A$1:$H$55</definedName>
    <definedName name="Z_CB120B31_F776_4B30_B33D_0B8FCFE1E658_.wvu.PrintTitles" localSheetId="2" hidden="1">'AU301'!$A:$J,'AU301'!$1:$19</definedName>
    <definedName name="Z_CB120B31_F776_4B30_B33D_0B8FCFE1E658_.wvu.PrintTitles" localSheetId="3" hidden="1">'AU302'!$A:$J,'AU302'!$1:$19</definedName>
    <definedName name="Z_CB120B31_F776_4B30_B33D_0B8FCFE1E658_.wvu.PrintTitles" localSheetId="4" hidden="1">'AU303'!$A:$J,'AU303'!$1:$19</definedName>
    <definedName name="Z_CB120B31_F776_4B30_B33D_0B8FCFE1E658_.wvu.PrintTitles" localSheetId="5" hidden="1">'AU304'!$A:$J,'AU304'!$1:$19</definedName>
    <definedName name="Z_CB120B31_F776_4B30_B33D_0B8FCFE1E658_.wvu.PrintTitles" localSheetId="6" hidden="1">'AU305'!$A:$J,'AU305'!$1:$19</definedName>
    <definedName name="Z_CB120B31_F776_4B30_B33D_0B8FCFE1E658_.wvu.PrintTitles" localSheetId="7" hidden="1">AU306A!$A:$J,AU306A!$1:$19</definedName>
    <definedName name="Z_CB120B31_F776_4B30_B33D_0B8FCFE1E658_.wvu.PrintTitles" localSheetId="8" hidden="1">AU306B!$A:$J,AU306B!$1:$19</definedName>
    <definedName name="Z_CB120B31_F776_4B30_B33D_0B8FCFE1E658_.wvu.PrintTitles" localSheetId="9" hidden="1">'AU309'!$A:$J,'AU309'!$1:$19</definedName>
    <definedName name="Z_CB120B31_F776_4B30_B33D_0B8FCFE1E658_.wvu.PrintTitles" localSheetId="1" hidden="1">AUMD1!$A:$J,AUMD1!$1:$19</definedName>
    <definedName name="Z_CB120B31_F776_4B30_B33D_0B8FCFE1E658_.wvu.Rows" localSheetId="2" hidden="1">'AU301'!$7:$14</definedName>
    <definedName name="Z_CB120B31_F776_4B30_B33D_0B8FCFE1E658_.wvu.Rows" localSheetId="3" hidden="1">'AU302'!$7:$14</definedName>
    <definedName name="Z_CB120B31_F776_4B30_B33D_0B8FCFE1E658_.wvu.Rows" localSheetId="4" hidden="1">'AU303'!$7:$14</definedName>
    <definedName name="Z_CB120B31_F776_4B30_B33D_0B8FCFE1E658_.wvu.Rows" localSheetId="5" hidden="1">'AU304'!$7:$14</definedName>
    <definedName name="Z_CB120B31_F776_4B30_B33D_0B8FCFE1E658_.wvu.Rows" localSheetId="6" hidden="1">'AU305'!$7:$14</definedName>
    <definedName name="Z_CB120B31_F776_4B30_B33D_0B8FCFE1E658_.wvu.Rows" localSheetId="7" hidden="1">AU306A!$7:$14</definedName>
    <definedName name="Z_CB120B31_F776_4B30_B33D_0B8FCFE1E658_.wvu.Rows" localSheetId="8" hidden="1">AU306B!$7:$14</definedName>
    <definedName name="Z_CB120B31_F776_4B30_B33D_0B8FCFE1E658_.wvu.Rows" localSheetId="9" hidden="1">'AU309'!$7:$14</definedName>
    <definedName name="Z_CB120B31_F776_4B30_B33D_0B8FCFE1E658_.wvu.Rows" localSheetId="1" hidden="1">AUMD1!$7:$14</definedName>
    <definedName name="Z_CB120B31_F776_4B30_B33D_0B8FCFE1E658_.wvu.Rows" localSheetId="0" hidden="1">Start!$35:$35</definedName>
  </definedNames>
  <calcPr calcId="162913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5" l="1"/>
  <c r="F26" i="15" l="1"/>
  <c r="F22" i="15"/>
  <c r="K18" i="15"/>
  <c r="B4" i="15"/>
  <c r="B3" i="15"/>
  <c r="B1" i="15"/>
  <c r="F45" i="3" l="1"/>
  <c r="F44" i="3"/>
  <c r="F43" i="3"/>
  <c r="F46" i="3"/>
  <c r="F40" i="3"/>
  <c r="F29" i="3"/>
  <c r="F28" i="3"/>
  <c r="F27" i="3"/>
  <c r="F26" i="3"/>
  <c r="F24" i="3"/>
  <c r="F132" i="7"/>
  <c r="F131" i="7"/>
  <c r="F130" i="7"/>
  <c r="F129" i="7"/>
  <c r="F127" i="7"/>
  <c r="F126" i="7"/>
  <c r="F125" i="7"/>
  <c r="F124" i="7"/>
  <c r="F96" i="7"/>
  <c r="F62" i="7"/>
  <c r="F61" i="7"/>
  <c r="F36" i="7"/>
  <c r="F30" i="7"/>
  <c r="F29" i="7"/>
  <c r="F28" i="7"/>
  <c r="F27" i="7"/>
  <c r="N18" i="3" l="1"/>
  <c r="K51" i="6" l="1"/>
  <c r="K61" i="6"/>
  <c r="K45" i="6"/>
  <c r="K41" i="6"/>
  <c r="K33" i="6"/>
  <c r="K26" i="6" l="1"/>
  <c r="F27" i="9" l="1"/>
  <c r="F74" i="7"/>
  <c r="F75" i="7"/>
  <c r="F55" i="6" l="1"/>
  <c r="F61" i="6" l="1"/>
  <c r="F60" i="6"/>
  <c r="F59" i="6"/>
  <c r="F58" i="6"/>
  <c r="F57" i="6"/>
  <c r="F56" i="6"/>
  <c r="F54" i="6"/>
  <c r="F53" i="6"/>
  <c r="F51" i="6"/>
  <c r="F50" i="6"/>
  <c r="F49" i="6"/>
  <c r="F48" i="6"/>
  <c r="F47" i="6"/>
  <c r="F55" i="8" l="1"/>
  <c r="S35" i="3" l="1"/>
  <c r="S34" i="3"/>
  <c r="F28" i="9" l="1"/>
  <c r="F58" i="7" l="1"/>
  <c r="F66" i="7"/>
  <c r="F97" i="7" l="1"/>
  <c r="F40" i="14" l="1"/>
  <c r="F39" i="14"/>
  <c r="F37" i="14"/>
  <c r="F36" i="14"/>
  <c r="F35" i="14"/>
  <c r="F34" i="14"/>
  <c r="F33" i="14"/>
  <c r="F32" i="14"/>
  <c r="F31" i="14"/>
  <c r="F29" i="14"/>
  <c r="F28" i="14"/>
  <c r="F27" i="14"/>
  <c r="F26" i="14"/>
  <c r="F25" i="14"/>
  <c r="F23" i="14"/>
  <c r="F22" i="14"/>
  <c r="K18" i="14"/>
  <c r="B4" i="14"/>
  <c r="B3" i="14"/>
  <c r="B1" i="14"/>
  <c r="F24" i="11"/>
  <c r="F23" i="11"/>
  <c r="F21" i="11"/>
  <c r="L18" i="11"/>
  <c r="K18" i="11"/>
  <c r="B4" i="11"/>
  <c r="B3" i="11"/>
  <c r="B1" i="11"/>
  <c r="F54" i="10"/>
  <c r="F53" i="10"/>
  <c r="F52" i="10"/>
  <c r="F51" i="10"/>
  <c r="F50" i="10"/>
  <c r="F48" i="10"/>
  <c r="F47" i="10"/>
  <c r="F46" i="10"/>
  <c r="F45" i="10"/>
  <c r="F44" i="10"/>
  <c r="F43" i="10"/>
  <c r="F41" i="10"/>
  <c r="F40" i="10"/>
  <c r="F39" i="10"/>
  <c r="F38" i="10"/>
  <c r="F37" i="10"/>
  <c r="F36" i="10"/>
  <c r="F56" i="10"/>
  <c r="F57" i="10"/>
  <c r="F58" i="10"/>
  <c r="F59" i="10"/>
  <c r="F60" i="10"/>
  <c r="F61" i="10"/>
  <c r="F63" i="10"/>
  <c r="F62" i="10"/>
  <c r="F34" i="10"/>
  <c r="F33" i="10"/>
  <c r="F32" i="10"/>
  <c r="F31" i="10"/>
  <c r="F30" i="10"/>
  <c r="F29" i="10"/>
  <c r="F27" i="10"/>
  <c r="F26" i="10"/>
  <c r="F25" i="10"/>
  <c r="F24" i="10"/>
  <c r="F23" i="10"/>
  <c r="F22" i="10"/>
  <c r="P18" i="10"/>
  <c r="O18" i="10"/>
  <c r="N18" i="10"/>
  <c r="M18" i="10"/>
  <c r="L18" i="10"/>
  <c r="K18" i="10"/>
  <c r="B4" i="10"/>
  <c r="B3" i="10"/>
  <c r="B1" i="10"/>
  <c r="F31" i="9"/>
  <c r="F30" i="9"/>
  <c r="F29" i="9"/>
  <c r="F26" i="9"/>
  <c r="F24" i="9"/>
  <c r="F23" i="9"/>
  <c r="F22" i="9"/>
  <c r="K18" i="9"/>
  <c r="B4" i="9"/>
  <c r="B3" i="9"/>
  <c r="B1" i="9"/>
  <c r="F48" i="8"/>
  <c r="F51" i="8"/>
  <c r="F50" i="8"/>
  <c r="F49" i="8"/>
  <c r="F47" i="8"/>
  <c r="F35" i="8"/>
  <c r="F27" i="8"/>
  <c r="F26" i="8"/>
  <c r="F54" i="8"/>
  <c r="F53" i="8"/>
  <c r="F52" i="8"/>
  <c r="F46" i="8"/>
  <c r="F45" i="8"/>
  <c r="F44" i="8"/>
  <c r="F42" i="8"/>
  <c r="F41" i="8"/>
  <c r="F40" i="8"/>
  <c r="F39" i="8"/>
  <c r="F38" i="8"/>
  <c r="F37" i="8"/>
  <c r="F34" i="8"/>
  <c r="F33" i="8"/>
  <c r="F32" i="8"/>
  <c r="F31" i="8"/>
  <c r="F30" i="8"/>
  <c r="F28" i="8"/>
  <c r="F25" i="8"/>
  <c r="F24" i="8"/>
  <c r="F23" i="8"/>
  <c r="F22" i="8"/>
  <c r="K18" i="8"/>
  <c r="B4" i="8"/>
  <c r="B3" i="8"/>
  <c r="B1" i="8"/>
  <c r="F99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8" i="7"/>
  <c r="F107" i="7"/>
  <c r="F106" i="7"/>
  <c r="F105" i="7"/>
  <c r="F104" i="7"/>
  <c r="F103" i="7"/>
  <c r="F102" i="7"/>
  <c r="F101" i="7"/>
  <c r="F100" i="7"/>
  <c r="F95" i="7"/>
  <c r="F94" i="7"/>
  <c r="F93" i="7"/>
  <c r="F92" i="7"/>
  <c r="F91" i="7"/>
  <c r="F89" i="7"/>
  <c r="F88" i="7"/>
  <c r="F86" i="7"/>
  <c r="F85" i="7"/>
  <c r="F83" i="7"/>
  <c r="F82" i="7"/>
  <c r="F81" i="7"/>
  <c r="F80" i="7"/>
  <c r="F78" i="7"/>
  <c r="F77" i="7"/>
  <c r="F76" i="7"/>
  <c r="F73" i="7"/>
  <c r="F72" i="7"/>
  <c r="F71" i="7"/>
  <c r="F70" i="7"/>
  <c r="F69" i="7"/>
  <c r="F68" i="7"/>
  <c r="F67" i="7"/>
  <c r="F65" i="7"/>
  <c r="F64" i="7"/>
  <c r="F63" i="7"/>
  <c r="F60" i="7"/>
  <c r="F59" i="7"/>
  <c r="F57" i="7"/>
  <c r="F56" i="7"/>
  <c r="F55" i="7"/>
  <c r="F54" i="7"/>
  <c r="F53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5" i="7"/>
  <c r="F34" i="7"/>
  <c r="F33" i="7"/>
  <c r="F32" i="7"/>
  <c r="F31" i="7"/>
  <c r="F26" i="7"/>
  <c r="F25" i="7"/>
  <c r="F24" i="7"/>
  <c r="F23" i="7"/>
  <c r="F22" i="7"/>
  <c r="K18" i="7"/>
  <c r="B4" i="7"/>
  <c r="B3" i="7"/>
  <c r="B1" i="7"/>
  <c r="B4" i="3" l="1"/>
  <c r="B3" i="3"/>
  <c r="B4" i="6"/>
  <c r="B3" i="6"/>
  <c r="B1" i="3" l="1"/>
  <c r="B1" i="6"/>
  <c r="H48" i="1"/>
  <c r="B43" i="1"/>
  <c r="F36" i="6" l="1"/>
  <c r="F45" i="6"/>
  <c r="F39" i="3" l="1"/>
  <c r="F38" i="3"/>
  <c r="F37" i="3"/>
  <c r="F41" i="3"/>
  <c r="F36" i="3"/>
  <c r="F35" i="3"/>
  <c r="F34" i="3"/>
  <c r="F33" i="3"/>
  <c r="F32" i="3"/>
  <c r="F31" i="3"/>
  <c r="F30" i="3"/>
  <c r="F23" i="3"/>
  <c r="F22" i="3"/>
  <c r="F21" i="3"/>
  <c r="F66" i="6"/>
  <c r="F65" i="6"/>
  <c r="F64" i="6"/>
  <c r="F63" i="6"/>
  <c r="F44" i="6"/>
  <c r="F43" i="6"/>
  <c r="F41" i="6"/>
  <c r="F40" i="6"/>
  <c r="F39" i="6"/>
  <c r="F38" i="6"/>
  <c r="F37" i="6"/>
  <c r="F35" i="6"/>
  <c r="F33" i="6"/>
  <c r="F32" i="6"/>
  <c r="F31" i="6"/>
  <c r="F30" i="6"/>
  <c r="F29" i="6"/>
  <c r="F28" i="6"/>
  <c r="F26" i="6"/>
  <c r="F25" i="6"/>
  <c r="F24" i="6"/>
  <c r="F23" i="6"/>
  <c r="F22" i="6"/>
  <c r="S18" i="3" l="1"/>
  <c r="R18" i="3"/>
  <c r="Q18" i="3"/>
  <c r="P18" i="3"/>
  <c r="O18" i="3"/>
  <c r="M18" i="3"/>
  <c r="L18" i="3"/>
  <c r="K18" i="3"/>
  <c r="K18" i="6"/>
  <c r="H45" i="1" l="1"/>
  <c r="H46" i="1" l="1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2" i="16"/>
  <c r="F221" i="16"/>
  <c r="F220" i="16"/>
  <c r="F219" i="16"/>
  <c r="F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B40" i="16"/>
  <c r="B39" i="16"/>
  <c r="B36" i="16"/>
  <c r="E29" i="1" s="1"/>
  <c r="B33" i="16"/>
  <c r="E28" i="1" s="1"/>
  <c r="B30" i="16"/>
  <c r="B29" i="16"/>
  <c r="B26" i="16"/>
  <c r="B25" i="16"/>
  <c r="B22" i="16"/>
  <c r="B21" i="16"/>
  <c r="B18" i="16"/>
  <c r="E24" i="1" s="1"/>
  <c r="B17" i="16"/>
  <c r="B14" i="16"/>
  <c r="E23" i="1" s="1"/>
  <c r="B13" i="16"/>
  <c r="D23" i="1" s="1"/>
  <c r="B10" i="16"/>
  <c r="B9" i="16"/>
  <c r="D22" i="1" s="1"/>
  <c r="N53" i="14"/>
  <c r="N52" i="14"/>
  <c r="B6" i="14" s="1"/>
  <c r="N51" i="14"/>
  <c r="N50" i="14"/>
  <c r="N49" i="14"/>
  <c r="N48" i="14"/>
  <c r="N47" i="14"/>
  <c r="N46" i="14"/>
  <c r="N45" i="14"/>
  <c r="N44" i="14"/>
  <c r="B5" i="14"/>
  <c r="P28" i="11"/>
  <c r="O28" i="11"/>
  <c r="K28" i="11"/>
  <c r="B6" i="11" s="1"/>
  <c r="B5" i="11"/>
  <c r="O74" i="10"/>
  <c r="N74" i="10"/>
  <c r="L74" i="10"/>
  <c r="K74" i="10"/>
  <c r="P73" i="10"/>
  <c r="O73" i="10"/>
  <c r="N73" i="10"/>
  <c r="M73" i="10"/>
  <c r="L73" i="10"/>
  <c r="K73" i="10"/>
  <c r="P72" i="10"/>
  <c r="O72" i="10"/>
  <c r="N72" i="10"/>
  <c r="M72" i="10"/>
  <c r="L72" i="10"/>
  <c r="K72" i="10"/>
  <c r="P71" i="10"/>
  <c r="O71" i="10"/>
  <c r="N71" i="10"/>
  <c r="M71" i="10"/>
  <c r="L71" i="10"/>
  <c r="K71" i="10"/>
  <c r="P70" i="10"/>
  <c r="O70" i="10"/>
  <c r="N70" i="10"/>
  <c r="M70" i="10"/>
  <c r="L70" i="10"/>
  <c r="K70" i="10"/>
  <c r="P69" i="10"/>
  <c r="O69" i="10"/>
  <c r="N69" i="10"/>
  <c r="M69" i="10"/>
  <c r="L69" i="10"/>
  <c r="K69" i="10"/>
  <c r="P68" i="10"/>
  <c r="O68" i="10"/>
  <c r="N68" i="10"/>
  <c r="M68" i="10"/>
  <c r="L68" i="10"/>
  <c r="K68" i="10"/>
  <c r="P67" i="10"/>
  <c r="O67" i="10"/>
  <c r="N67" i="10"/>
  <c r="B5" i="10" s="1"/>
  <c r="M67" i="10"/>
  <c r="L67" i="10"/>
  <c r="B6" i="10" s="1"/>
  <c r="K67" i="10"/>
  <c r="P28" i="9"/>
  <c r="O28" i="9"/>
  <c r="N28" i="9"/>
  <c r="N24" i="9"/>
  <c r="B6" i="9" s="1"/>
  <c r="S61" i="3"/>
  <c r="K61" i="3"/>
  <c r="S60" i="3"/>
  <c r="K60" i="3"/>
  <c r="S59" i="3"/>
  <c r="K59" i="3"/>
  <c r="S58" i="3"/>
  <c r="K58" i="3"/>
  <c r="S57" i="3"/>
  <c r="K57" i="3"/>
  <c r="S56" i="3"/>
  <c r="R56" i="3"/>
  <c r="Q56" i="3"/>
  <c r="P56" i="3"/>
  <c r="O56" i="3"/>
  <c r="N56" i="3"/>
  <c r="M56" i="3"/>
  <c r="L56" i="3"/>
  <c r="K56" i="3"/>
  <c r="R55" i="3"/>
  <c r="Q55" i="3"/>
  <c r="P55" i="3"/>
  <c r="O55" i="3"/>
  <c r="N55" i="3"/>
  <c r="M55" i="3"/>
  <c r="L55" i="3"/>
  <c r="K55" i="3"/>
  <c r="S54" i="3"/>
  <c r="K54" i="3"/>
  <c r="S53" i="3"/>
  <c r="K53" i="3"/>
  <c r="S52" i="3"/>
  <c r="K52" i="3"/>
  <c r="S51" i="3"/>
  <c r="K51" i="3"/>
  <c r="V50" i="3"/>
  <c r="S50" i="3"/>
  <c r="R50" i="3"/>
  <c r="Q50" i="3"/>
  <c r="P50" i="3"/>
  <c r="O50" i="3"/>
  <c r="N50" i="3"/>
  <c r="M50" i="3"/>
  <c r="L50" i="3"/>
  <c r="K50" i="3"/>
  <c r="V46" i="3"/>
  <c r="V45" i="3"/>
  <c r="V44" i="3"/>
  <c r="V43" i="3"/>
  <c r="V41" i="3"/>
  <c r="V36" i="3"/>
  <c r="V33" i="3"/>
  <c r="V32" i="3"/>
  <c r="V31" i="3"/>
  <c r="V30" i="3"/>
  <c r="V29" i="3"/>
  <c r="V28" i="3"/>
  <c r="V27" i="3"/>
  <c r="V26" i="3"/>
  <c r="V24" i="3"/>
  <c r="V23" i="3"/>
  <c r="V22" i="3"/>
  <c r="V21" i="3"/>
  <c r="B6" i="3" s="1"/>
  <c r="N65" i="6"/>
  <c r="N63" i="6"/>
  <c r="N59" i="6"/>
  <c r="N55" i="6"/>
  <c r="N49" i="6"/>
  <c r="N39" i="6"/>
  <c r="N38" i="6"/>
  <c r="N31" i="6"/>
  <c r="N24" i="6"/>
  <c r="N23" i="6"/>
  <c r="B6" i="6" s="1"/>
  <c r="N59" i="8"/>
  <c r="O54" i="8"/>
  <c r="N54" i="8"/>
  <c r="N49" i="8"/>
  <c r="N46" i="8"/>
  <c r="N45" i="8"/>
  <c r="N42" i="8"/>
  <c r="N34" i="8"/>
  <c r="N28" i="8"/>
  <c r="N26" i="8"/>
  <c r="B6" i="8" s="1"/>
  <c r="N145" i="7"/>
  <c r="O144" i="7"/>
  <c r="N144" i="7"/>
  <c r="N143" i="7"/>
  <c r="N142" i="7"/>
  <c r="N141" i="7"/>
  <c r="O140" i="7"/>
  <c r="N140" i="7"/>
  <c r="N139" i="7"/>
  <c r="O138" i="7"/>
  <c r="N138" i="7"/>
  <c r="N137" i="7"/>
  <c r="N136" i="7"/>
  <c r="N131" i="7"/>
  <c r="O129" i="7"/>
  <c r="N129" i="7"/>
  <c r="N126" i="7"/>
  <c r="O124" i="7"/>
  <c r="N124" i="7"/>
  <c r="N118" i="7"/>
  <c r="O113" i="7"/>
  <c r="N113" i="7"/>
  <c r="N111" i="7"/>
  <c r="N110" i="7"/>
  <c r="N91" i="7"/>
  <c r="N88" i="7"/>
  <c r="O85" i="7"/>
  <c r="N85" i="7"/>
  <c r="N77" i="7"/>
  <c r="R76" i="7"/>
  <c r="Q76" i="7"/>
  <c r="P76" i="7"/>
  <c r="O76" i="7"/>
  <c r="N76" i="7"/>
  <c r="N68" i="7"/>
  <c r="N60" i="7"/>
  <c r="N50" i="7"/>
  <c r="S49" i="7"/>
  <c r="R49" i="7"/>
  <c r="Q49" i="7"/>
  <c r="P49" i="7"/>
  <c r="O49" i="7"/>
  <c r="N49" i="7"/>
  <c r="N44" i="7"/>
  <c r="N39" i="7"/>
  <c r="N34" i="7"/>
  <c r="N29" i="7"/>
  <c r="N27" i="7"/>
  <c r="N26" i="7"/>
  <c r="B5" i="7" s="1"/>
  <c r="B6" i="7"/>
  <c r="N31" i="15"/>
  <c r="O26" i="15"/>
  <c r="N26" i="15"/>
  <c r="B5" i="15" s="1"/>
  <c r="O22" i="15"/>
  <c r="N22" i="15"/>
  <c r="B6" i="15"/>
  <c r="E30" i="1"/>
  <c r="D30" i="1"/>
  <c r="E27" i="1"/>
  <c r="D27" i="1"/>
  <c r="E26" i="1"/>
  <c r="D26" i="1"/>
  <c r="E25" i="1"/>
  <c r="D25" i="1"/>
  <c r="D24" i="1"/>
  <c r="E22" i="1"/>
  <c r="B5" i="6" l="1"/>
  <c r="B5" i="8"/>
  <c r="B5" i="16"/>
  <c r="D21" i="1" s="1"/>
  <c r="B6" i="16"/>
  <c r="E21" i="1" s="1"/>
  <c r="B5" i="3"/>
  <c r="B5" i="9"/>
</calcChain>
</file>

<file path=xl/comments1.xml><?xml version="1.0" encoding="utf-8"?>
<comments xmlns="http://schemas.openxmlformats.org/spreadsheetml/2006/main">
  <authors>
    <author>SNB</author>
  </authors>
  <commentList>
    <comment ref="N22" authorId="0" shapeId="0">
      <text>
        <r>
          <rPr>
            <sz val="10"/>
            <color theme="1"/>
            <rFont val="Arial"/>
            <family val="2"/>
          </rPr>
          <t>Werte vorhanden</t>
        </r>
      </text>
    </comment>
    <comment ref="O22" authorId="0" shapeId="0">
      <text>
        <r>
          <rPr>
            <sz val="10"/>
            <color theme="1"/>
            <rFont val="Arial"/>
            <family val="2"/>
          </rPr>
          <t>Abhängige Werte</t>
        </r>
      </text>
    </comment>
    <comment ref="N26" authorId="0" shapeId="0">
      <text>
        <r>
          <rPr>
            <sz val="10"/>
            <color theme="1"/>
            <rFont val="Arial"/>
            <family val="2"/>
          </rPr>
          <t>Abhängige Werte</t>
        </r>
      </text>
    </comment>
    <comment ref="O26" authorId="0" shapeId="0">
      <text>
        <r>
          <rPr>
            <sz val="10"/>
            <color theme="1"/>
            <rFont val="Arial"/>
            <family val="2"/>
          </rPr>
          <t>Werte vorhanden</t>
        </r>
      </text>
    </comment>
    <comment ref="N31" authorId="0" shapeId="0">
      <text>
        <r>
          <rPr>
            <sz val="10"/>
            <color theme="1"/>
            <rFont val="Arial"/>
            <family val="2"/>
          </rPr>
          <t>Werte vorhanden</t>
        </r>
      </text>
    </comment>
  </commentList>
</comments>
</file>

<file path=xl/comments2.xml><?xml version="1.0" encoding="utf-8"?>
<comments xmlns="http://schemas.openxmlformats.org/spreadsheetml/2006/main">
  <authors>
    <author>SNB</author>
  </authors>
  <commentList>
    <comment ref="N26" authorId="0" shapeId="0">
      <text>
        <r>
          <rPr>
            <sz val="10"/>
            <color theme="1"/>
            <rFont val="Arial"/>
            <family val="2"/>
          </rPr>
          <t>Total Hypothekarforderungen</t>
        </r>
      </text>
    </comment>
    <comment ref="N27" authorId="0" shapeId="0">
      <text>
        <r>
          <rPr>
            <sz val="10"/>
            <color theme="1"/>
            <rFont val="Arial"/>
            <family val="2"/>
          </rPr>
          <t>Davon-Prüfung Hypothekarforderungen, Wohnliegenschaften</t>
        </r>
      </text>
    </comment>
    <comment ref="N29" authorId="0" shapeId="0">
      <text>
        <r>
          <rPr>
            <sz val="10"/>
            <color theme="1"/>
            <rFont val="Arial"/>
            <family val="2"/>
          </rPr>
          <t>Davon-Prüfung Hypothekarforderungen, übrige Liegenschaften</t>
        </r>
      </text>
    </comment>
    <comment ref="N34" authorId="0" shapeId="0">
      <text>
        <r>
          <rPr>
            <sz val="10"/>
            <color theme="1"/>
            <rFont val="Arial"/>
            <family val="2"/>
          </rPr>
          <t>Davon-Prüfung Finanzanlagen mit Unterposition</t>
        </r>
      </text>
    </comment>
    <comment ref="N39" authorId="0" shapeId="0">
      <text>
        <r>
          <rPr>
            <sz val="10"/>
            <color theme="1"/>
            <rFont val="Arial"/>
            <family val="2"/>
          </rPr>
          <t>Total Sachanlagen</t>
        </r>
      </text>
    </comment>
    <comment ref="N44" authorId="0" shapeId="0">
      <text>
        <r>
          <rPr>
            <sz val="10"/>
            <color theme="1"/>
            <rFont val="Arial"/>
            <family val="2"/>
          </rPr>
          <t>Davon-Prüfung Immaterielle Werte mit Unterpositionen Goodwill und Patente / Lizenzen</t>
        </r>
      </text>
    </comment>
    <comment ref="N49" authorId="0" shapeId="0">
      <text>
        <r>
          <rPr>
            <sz val="10"/>
            <color theme="1"/>
            <rFont val="Arial"/>
            <family val="2"/>
          </rPr>
          <t>Berechnung Total Aktiven</t>
        </r>
      </text>
    </comment>
    <comment ref="O49" authorId="0" shapeId="0">
      <text>
        <r>
          <rPr>
            <sz val="10"/>
            <color theme="1"/>
            <rFont val="Arial"/>
            <family val="2"/>
          </rPr>
          <t>Total Aktiven &gt; 0</t>
        </r>
      </text>
    </comment>
    <comment ref="P49" authorId="0" shapeId="0">
      <text>
        <r>
          <rPr>
            <sz val="10"/>
            <color theme="1"/>
            <rFont val="Arial"/>
            <family val="2"/>
          </rPr>
          <t>Davon-Prüfung Total Aktiven mit Unterposition Total Nachrangige Forderungen</t>
        </r>
      </text>
    </comment>
    <comment ref="Q49" authorId="0" shapeId="0">
      <text>
        <r>
          <rPr>
            <sz val="10"/>
            <color theme="1"/>
            <rFont val="Arial"/>
            <family val="2"/>
          </rPr>
          <t>Total Aktiven &lt;&gt; Total nachrangige Forderungen</t>
        </r>
      </text>
    </comment>
    <comment ref="R49" authorId="0" shapeId="0">
      <text>
        <r>
          <rPr>
            <sz val="10"/>
            <color theme="1"/>
            <rFont val="Arial"/>
            <family val="2"/>
          </rPr>
          <t>Identität Total Aktiven mit Total Passiven</t>
        </r>
      </text>
    </comment>
    <comment ref="S49" authorId="0" shapeId="0">
      <text>
        <r>
          <rPr>
            <sz val="10"/>
            <color theme="1"/>
            <rFont val="Arial"/>
            <family val="2"/>
          </rPr>
          <t>Davon-Prüfung Total Aktiven mit Unterpositionen Forderungen gegenüber nahestehenden Personen</t>
        </r>
      </text>
    </comment>
    <comment ref="N50" authorId="0" shapeId="0">
      <text>
        <r>
          <rPr>
            <sz val="10"/>
            <color theme="1"/>
            <rFont val="Arial"/>
            <family val="2"/>
          </rPr>
          <t>Davon-Prüfung Total nachrangige Forderungen mit Unterposition Mit Wandlungspflicht und / oder Forderungsverzicht</t>
        </r>
      </text>
    </comment>
    <comment ref="N60" authorId="0" shapeId="0">
      <text>
        <r>
          <rPr>
            <sz val="10"/>
            <color theme="1"/>
            <rFont val="Arial"/>
            <family val="2"/>
          </rPr>
          <t>Berechnung Anleihen und Pfandbriefdarlehen</t>
        </r>
      </text>
    </comment>
    <comment ref="N68" authorId="0" shapeId="0">
      <text>
        <r>
          <rPr>
            <sz val="10"/>
            <color theme="1"/>
            <rFont val="Arial"/>
            <family val="2"/>
          </rPr>
          <t>Davon-Prüfung Kapitalreserve mit Unterposition Reserve aus steuerbefreiten Kapitaleinlagen</t>
        </r>
      </text>
    </comment>
    <comment ref="N76" authorId="0" shapeId="0">
      <text>
        <r>
          <rPr>
            <sz val="10"/>
            <color theme="1"/>
            <rFont val="Arial"/>
            <family val="2"/>
          </rPr>
          <t>Berechnung Total Passiven</t>
        </r>
      </text>
    </comment>
    <comment ref="O76" authorId="0" shapeId="0">
      <text>
        <r>
          <rPr>
            <sz val="10"/>
            <color theme="1"/>
            <rFont val="Arial"/>
            <family val="2"/>
          </rPr>
          <t>Total Passiven &gt; 0</t>
        </r>
      </text>
    </comment>
    <comment ref="P76" authorId="0" shapeId="0">
      <text>
        <r>
          <rPr>
            <sz val="10"/>
            <color theme="1"/>
            <rFont val="Arial"/>
            <family val="2"/>
          </rPr>
          <t>Davon-Prüfung Total Passiven mit Unterposition Total nachrangige Verpflichtungen</t>
        </r>
      </text>
    </comment>
    <comment ref="Q76" authorId="0" shapeId="0">
      <text>
        <r>
          <rPr>
            <sz val="10"/>
            <color theme="1"/>
            <rFont val="Arial"/>
            <family val="2"/>
          </rPr>
          <t>Total Passiven &lt;&gt; Total nachrangige Verpflichtungen</t>
        </r>
      </text>
    </comment>
    <comment ref="R76" authorId="0" shapeId="0">
      <text>
        <r>
          <rPr>
            <sz val="10"/>
            <color theme="1"/>
            <rFont val="Arial"/>
            <family val="2"/>
          </rPr>
          <t>Davon-Prüfung Total Passiven mit Unterpositionen Verpflichtungen gegenüber nahestehenden Personen</t>
        </r>
      </text>
    </comment>
    <comment ref="N77" authorId="0" shapeId="0">
      <text>
        <r>
          <rPr>
            <sz val="10"/>
            <color theme="1"/>
            <rFont val="Arial"/>
            <family val="2"/>
          </rPr>
          <t>Davon-Prüfung Total nachrangige Verpflichtungen mit Unterposition Mit Wandlungspflicht und / oder Forderungsverzicht</t>
        </r>
      </text>
    </comment>
    <comment ref="N85" authorId="0" shapeId="0">
      <text>
        <r>
          <rPr>
            <sz val="10"/>
            <color theme="1"/>
            <rFont val="Arial"/>
            <family val="2"/>
          </rPr>
          <t>Prüfung Existenz: Personalbestand, Inland</t>
        </r>
      </text>
    </comment>
    <comment ref="O85" authorId="0" shapeId="0">
      <text>
        <r>
          <rPr>
            <sz val="10"/>
            <color theme="1"/>
            <rFont val="Arial"/>
            <family val="2"/>
          </rPr>
          <t>Personalbestand, Inland &gt;=0</t>
        </r>
      </text>
    </comment>
    <comment ref="N88" authorId="0" shapeId="0">
      <text>
        <r>
          <rPr>
            <sz val="10"/>
            <color theme="1"/>
            <rFont val="Arial"/>
            <family val="2"/>
          </rPr>
          <t>Depotvolumen: Wertschriften- und Edelmetallbestände von Kunden ohne Banken / Effektenhändler &gt;= 0</t>
        </r>
      </text>
    </comment>
    <comment ref="N91" authorId="0" shapeId="0">
      <text>
        <r>
          <rPr>
            <sz val="10"/>
            <color theme="1"/>
            <rFont val="Arial"/>
            <family val="2"/>
          </rPr>
          <t>Davon-Prüfung Treuhandanlagen mit Unterpositionen Bei Drittgesellschaften und Bei verbundenen Gesellschaften</t>
        </r>
      </text>
    </comment>
    <comment ref="N110" authorId="0" shapeId="0">
      <text>
        <r>
          <rPr>
            <sz val="10"/>
            <color theme="1"/>
            <rFont val="Arial"/>
            <family val="2"/>
          </rPr>
          <t>Total Forderungen gegenüber Kunden nach Deckung</t>
        </r>
      </text>
    </comment>
    <comment ref="N111" authorId="0" shapeId="0">
      <text>
        <r>
          <rPr>
            <sz val="10"/>
            <color theme="1"/>
            <rFont val="Arial"/>
            <family val="2"/>
          </rPr>
          <t>Davon-Prüfung Total Sektorale Gliederung nach Deckung mit Unterposition Öffentlich-rechtliche Körperschaften</t>
        </r>
      </text>
    </comment>
    <comment ref="N113" authorId="0" shapeId="0">
      <text>
        <r>
          <rPr>
            <sz val="10"/>
            <color theme="1"/>
            <rFont val="Arial"/>
            <family val="2"/>
          </rPr>
          <t>Davon-Prüfung Total Sektorale Gliederung nach Deckung mit Unterposition Öffentlich-rechtliche Körperschaften</t>
        </r>
      </text>
    </comment>
    <comment ref="O113" authorId="0" shapeId="0">
      <text>
        <r>
          <rPr>
            <sz val="10"/>
            <color theme="1"/>
            <rFont val="Arial"/>
            <family val="2"/>
          </rPr>
          <t>Berechnung Gedeckt, Total Sektorale Gliederung nach ESVG</t>
        </r>
      </text>
    </comment>
    <comment ref="N118" authorId="0" shapeId="0">
      <text>
        <r>
          <rPr>
            <sz val="10"/>
            <color theme="1"/>
            <rFont val="Arial"/>
            <family val="2"/>
          </rPr>
          <t>Total Pfandobjekt Hypothekarforderungen</t>
        </r>
      </text>
    </comment>
    <comment ref="N124" authorId="0" shapeId="0">
      <text>
        <r>
          <rPr>
            <sz val="10"/>
            <color theme="1"/>
            <rFont val="Arial"/>
            <family val="2"/>
          </rPr>
          <t>Werte vorhanden: Unterdeckung Wertberichtigungen für erwartete Verluste</t>
        </r>
      </text>
    </comment>
    <comment ref="O124" authorId="0" shapeId="0">
      <text>
        <r>
          <rPr>
            <sz val="10"/>
            <color theme="1"/>
            <rFont val="Arial"/>
            <family val="2"/>
          </rPr>
          <t>Unterdeckung Wertberichtigungen für erwartete Verluste oder für inhärente Ausfallrisiken, entweder-oder</t>
        </r>
      </text>
    </comment>
    <comment ref="N126" authorId="0" shapeId="0">
      <text>
        <r>
          <rPr>
            <sz val="10"/>
            <color theme="1"/>
            <rFont val="Arial"/>
            <family val="2"/>
          </rPr>
          <t>Werte vorhanden: Unterdeckung Wertberichtigungen für inhärente Ausfallrisiken</t>
        </r>
      </text>
    </comment>
    <comment ref="N129" authorId="0" shapeId="0">
      <text>
        <r>
          <rPr>
            <sz val="10"/>
            <color theme="1"/>
            <rFont val="Arial"/>
            <family val="2"/>
          </rPr>
          <t>Werte vorhanden: Unterdeckung Rückstellungen für erwartete Verluste</t>
        </r>
      </text>
    </comment>
    <comment ref="O129" authorId="0" shapeId="0">
      <text>
        <r>
          <rPr>
            <sz val="10"/>
            <color theme="1"/>
            <rFont val="Arial"/>
            <family val="2"/>
          </rPr>
          <t>Unterdeckung Rückstellungen für erwartete Verluste oder für inhärente Ausfallrisiken, entweder-oder</t>
        </r>
      </text>
    </comment>
    <comment ref="N131" authorId="0" shapeId="0">
      <text>
        <r>
          <rPr>
            <sz val="10"/>
            <color theme="1"/>
            <rFont val="Arial"/>
            <family val="2"/>
          </rPr>
          <t>Werte vorhanden: Unterdeckung Rückstellungen für inhärente Ausfallrisiken</t>
        </r>
      </text>
    </comment>
    <comment ref="N136" authorId="0" shapeId="0">
      <text>
        <r>
          <rPr>
            <sz val="10"/>
            <color theme="1"/>
            <rFont val="Arial"/>
            <family val="2"/>
          </rPr>
          <t>Berechnung Nettokredite Forderungen gegenüber Kunden</t>
        </r>
      </text>
    </comment>
    <comment ref="N137" authorId="0" shapeId="0">
      <text>
        <r>
          <rPr>
            <sz val="10"/>
            <color theme="1"/>
            <rFont val="Arial"/>
            <family val="2"/>
          </rPr>
          <t>Berechnung Nettokredite Hypothekarforderungen</t>
        </r>
      </text>
    </comment>
    <comment ref="N138" authorId="0" shapeId="0">
      <text>
        <r>
          <rPr>
            <sz val="10"/>
            <color theme="1"/>
            <rFont val="Arial"/>
            <family val="2"/>
          </rPr>
          <t>Total Rückstellungen</t>
        </r>
      </text>
    </comment>
    <comment ref="O138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N139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N140" authorId="0" shapeId="0">
      <text>
        <r>
          <rPr>
            <sz val="10"/>
            <color theme="1"/>
            <rFont val="Arial"/>
            <family val="2"/>
          </rPr>
          <t>Gesellschaftskapital Stand Ende Berichtsjahr und Stand Ende Vorjahr &gt;= 0</t>
        </r>
      </text>
    </comment>
    <comment ref="O140" authorId="0" shapeId="0">
      <text>
        <r>
          <rPr>
            <sz val="10"/>
            <color theme="1"/>
            <rFont val="Arial"/>
            <family val="2"/>
          </rPr>
          <t>Berechnung Entwicklung Gesellschaftskapital</t>
        </r>
      </text>
    </comment>
    <comment ref="N141" authorId="0" shapeId="0">
      <text>
        <r>
          <rPr>
            <sz val="10"/>
            <color theme="1"/>
            <rFont val="Arial"/>
            <family val="2"/>
          </rPr>
          <t>Berechnung Entwicklung Kapitalreserve</t>
        </r>
      </text>
    </comment>
    <comment ref="N142" authorId="0" shapeId="0">
      <text>
        <r>
          <rPr>
            <sz val="10"/>
            <color theme="1"/>
            <rFont val="Arial"/>
            <family val="2"/>
          </rPr>
          <t>Berechnung Entwicklung Gewinnreserve</t>
        </r>
      </text>
    </comment>
    <comment ref="N143" authorId="0" shapeId="0">
      <text>
        <r>
          <rPr>
            <sz val="10"/>
            <color theme="1"/>
            <rFont val="Arial"/>
            <family val="2"/>
          </rPr>
          <t>Berechnung Entwicklung Währungsumrechnungsreserve</t>
        </r>
      </text>
    </comment>
    <comment ref="N144" authorId="0" shapeId="0">
      <text>
        <r>
          <rPr>
            <sz val="10"/>
            <color theme="1"/>
            <rFont val="Arial"/>
            <family val="2"/>
          </rPr>
          <t>Eigene Kapitalanteile Stand Ende Berichtsjahr und Stand Ende Vorjahr &gt;= 0</t>
        </r>
      </text>
    </comment>
    <comment ref="O144" authorId="0" shapeId="0">
      <text>
        <r>
          <rPr>
            <sz val="10"/>
            <color theme="1"/>
            <rFont val="Arial"/>
            <family val="2"/>
          </rPr>
          <t>Berechnung Entwicklung Eigene Kapitalanteile</t>
        </r>
      </text>
    </comment>
    <comment ref="N145" authorId="0" shapeId="0">
      <text>
        <r>
          <rPr>
            <sz val="10"/>
            <color theme="1"/>
            <rFont val="Arial"/>
            <family val="2"/>
          </rPr>
          <t>Berechnung Entwicklung Minderheitsanteile</t>
        </r>
      </text>
    </comment>
  </commentList>
</comments>
</file>

<file path=xl/comments3.xml><?xml version="1.0" encoding="utf-8"?>
<comments xmlns="http://schemas.openxmlformats.org/spreadsheetml/2006/main">
  <authors>
    <author>SNB</author>
  </authors>
  <commentList>
    <comment ref="N26" authorId="0" shapeId="0">
      <text>
        <r>
          <rPr>
            <sz val="10"/>
            <color theme="1"/>
            <rFont val="Arial"/>
            <family val="2"/>
          </rPr>
          <t>Berechnung Brutto-Erfolg Zinsengeschäft</t>
        </r>
      </text>
    </comment>
    <comment ref="N28" authorId="0" shapeId="0">
      <text>
        <r>
          <rPr>
            <sz val="10"/>
            <color theme="1"/>
            <rFont val="Arial"/>
            <family val="2"/>
          </rPr>
          <t>Berechnung Subtotal Netto-Erfolg Zinsengeschäft</t>
        </r>
      </text>
    </comment>
    <comment ref="N34" authorId="0" shapeId="0">
      <text>
        <r>
          <rPr>
            <sz val="10"/>
            <color theme="1"/>
            <rFont val="Arial"/>
            <family val="2"/>
          </rPr>
          <t>Berechnung Subtotal Erfolg aus dem Kommissions- und Dienstleistungsgeschäft</t>
        </r>
      </text>
    </comment>
    <comment ref="N42" authorId="0" shapeId="0">
      <text>
        <r>
          <rPr>
            <sz val="10"/>
            <color theme="1"/>
            <rFont val="Arial"/>
            <family val="2"/>
          </rPr>
          <t>Berechnung Subtotal übriger ordentlicher Erfolg</t>
        </r>
      </text>
    </comment>
    <comment ref="N45" authorId="0" shapeId="0">
      <text>
        <r>
          <rPr>
            <sz val="10"/>
            <color theme="1"/>
            <rFont val="Arial"/>
            <family val="2"/>
          </rPr>
          <t>Sachaufwand &gt;= 0</t>
        </r>
      </text>
    </comment>
    <comment ref="N46" authorId="0" shapeId="0">
      <text>
        <r>
          <rPr>
            <sz val="10"/>
            <color theme="1"/>
            <rFont val="Arial"/>
            <family val="2"/>
          </rPr>
          <t>Total Subtotal Geschäftsaufwand</t>
        </r>
      </text>
    </comment>
    <comment ref="N49" authorId="0" shapeId="0">
      <text>
        <r>
          <rPr>
            <sz val="10"/>
            <color theme="1"/>
            <rFont val="Arial"/>
            <family val="2"/>
          </rPr>
          <t>Berechnung Geschäftserfolg</t>
        </r>
      </text>
    </comment>
    <comment ref="N54" authorId="0" shapeId="0">
      <text>
        <r>
          <rPr>
            <sz val="10"/>
            <color theme="1"/>
            <rFont val="Arial"/>
            <family val="2"/>
          </rPr>
          <t>Berechnung Konzerngewinn / Konzernverlust in Erfolgsrechnung</t>
        </r>
      </text>
    </comment>
    <comment ref="O54" authorId="0" shapeId="0">
      <text>
        <r>
          <rPr>
            <sz val="10"/>
            <color theme="1"/>
            <rFont val="Arial"/>
            <family val="2"/>
          </rPr>
          <t>Konzerngewinn / Konzernverlust &lt;&gt; 0</t>
        </r>
      </text>
    </comment>
    <comment ref="N59" authorId="0" shapeId="0">
      <text>
        <r>
          <rPr>
            <sz val="10"/>
            <color theme="1"/>
            <rFont val="Arial"/>
            <family val="2"/>
          </rPr>
          <t>Identität Konzerngewinn / Konzernverlust in Erfolgsrechnung mit Konzerngewinn / Konzernverlust in Bilanz</t>
        </r>
      </text>
    </comment>
  </commentList>
</comments>
</file>

<file path=xl/comments4.xml><?xml version="1.0" encoding="utf-8"?>
<comments xmlns="http://schemas.openxmlformats.org/spreadsheetml/2006/main">
  <authors>
    <author>SNB</author>
  </authors>
  <commentList>
    <comment ref="N23" authorId="0" shapeId="0">
      <text>
        <r>
          <rPr>
            <sz val="10"/>
            <color theme="1"/>
            <rFont val="Arial"/>
            <family val="2"/>
          </rPr>
          <t>Davon-Prüfung Im Berichtsjahr durchgeführte Kapitalerhöhungen mit Unterpositionen Genehmigtes Kapital und Bedingtes Kapital</t>
        </r>
      </text>
    </comment>
    <comment ref="N24" authorId="0" shapeId="0">
      <text>
        <r>
          <rPr>
            <sz val="10"/>
            <color theme="1"/>
            <rFont val="Arial"/>
            <family val="2"/>
          </rPr>
          <t>Prüfung auf positive Werte</t>
        </r>
      </text>
    </comment>
    <comment ref="N31" authorId="0" shapeId="0">
      <text>
        <r>
          <rPr>
            <sz val="10"/>
            <color theme="1"/>
            <rFont val="Arial"/>
            <family val="2"/>
          </rPr>
          <t>Prüfung auf positive Werte</t>
        </r>
      </text>
    </comment>
    <comment ref="N38" authorId="0" shapeId="0">
      <text>
        <r>
          <rPr>
            <sz val="10"/>
            <color theme="1"/>
            <rFont val="Arial"/>
            <family val="2"/>
          </rPr>
          <t>Prüfung auf positive Werte</t>
        </r>
      </text>
    </comment>
    <comment ref="N39" authorId="0" shapeId="0">
      <text>
        <r>
          <rPr>
            <sz val="10"/>
            <color theme="1"/>
            <rFont val="Arial"/>
            <family val="2"/>
          </rPr>
          <t>Prüfung auf positive Werte</t>
        </r>
      </text>
    </comment>
    <comment ref="N49" authorId="0" shapeId="0">
      <text>
        <r>
          <rPr>
            <sz val="10"/>
            <color theme="1"/>
            <rFont val="Arial"/>
            <family val="2"/>
          </rPr>
          <t>Prüfung auf positive Werte</t>
        </r>
      </text>
    </comment>
    <comment ref="N55" authorId="0" shapeId="0">
      <text>
        <r>
          <rPr>
            <sz val="10"/>
            <color theme="1"/>
            <rFont val="Arial"/>
            <family val="2"/>
          </rPr>
          <t>Prüfung auf positive Werte</t>
        </r>
      </text>
    </comment>
    <comment ref="N59" authorId="0" shapeId="0">
      <text>
        <r>
          <rPr>
            <sz val="10"/>
            <color theme="1"/>
            <rFont val="Arial"/>
            <family val="2"/>
          </rPr>
          <t>Prüfung auf positive Werte</t>
        </r>
      </text>
    </comment>
    <comment ref="N63" authorId="0" shapeId="0">
      <text>
        <r>
          <rPr>
            <sz val="10"/>
            <color theme="1"/>
            <rFont val="Arial"/>
            <family val="2"/>
          </rPr>
          <t>Davon-Prüfung Genehmigtes Kapital</t>
        </r>
      </text>
    </comment>
    <comment ref="N65" authorId="0" shapeId="0">
      <text>
        <r>
          <rPr>
            <sz val="10"/>
            <color theme="1"/>
            <rFont val="Arial"/>
            <family val="2"/>
          </rPr>
          <t>Davon-Prüfung Bedingtes Kapital</t>
        </r>
      </text>
    </comment>
  </commentList>
</comments>
</file>

<file path=xl/comments5.xml><?xml version="1.0" encoding="utf-8"?>
<comments xmlns="http://schemas.openxmlformats.org/spreadsheetml/2006/main">
  <authors>
    <author>SNB</author>
  </authors>
  <commentList>
    <comment ref="V21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V22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V23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V24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V26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V27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V28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V29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V30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V31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V32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V33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V36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V41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V43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V44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V45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V46" authorId="0" shapeId="0">
      <text>
        <r>
          <rPr>
            <sz val="10"/>
            <color theme="1"/>
            <rFont val="Arial"/>
            <family val="2"/>
          </rPr>
          <t>Berechnung Entwicklung Wertberichtigungen / Rückstellungen / Reserven für allgemeine Bankrisiken</t>
        </r>
      </text>
    </comment>
    <comment ref="K50" authorId="0" shapeId="0">
      <text>
        <r>
          <rPr>
            <sz val="10"/>
            <color theme="1"/>
            <rFont val="Arial"/>
            <family val="2"/>
          </rPr>
          <t>Total Rückstelllungen aus Ausfallrisiken</t>
        </r>
      </text>
    </comment>
    <comment ref="L50" authorId="0" shapeId="0">
      <text>
        <r>
          <rPr>
            <sz val="10"/>
            <color theme="1"/>
            <rFont val="Arial"/>
            <family val="2"/>
          </rPr>
          <t>Total Rückstelllungen aus Ausfallrisiken</t>
        </r>
      </text>
    </comment>
    <comment ref="M50" authorId="0" shapeId="0">
      <text>
        <r>
          <rPr>
            <sz val="10"/>
            <color theme="1"/>
            <rFont val="Arial"/>
            <family val="2"/>
          </rPr>
          <t>Total Rückstelllungen aus Ausfallrisiken</t>
        </r>
      </text>
    </comment>
    <comment ref="N50" authorId="0" shapeId="0">
      <text>
        <r>
          <rPr>
            <sz val="10"/>
            <color theme="1"/>
            <rFont val="Arial"/>
            <family val="2"/>
          </rPr>
          <t>Total Rückstelllungen aus Ausfallrisiken</t>
        </r>
      </text>
    </comment>
    <comment ref="O50" authorId="0" shapeId="0">
      <text>
        <r>
          <rPr>
            <sz val="10"/>
            <color theme="1"/>
            <rFont val="Arial"/>
            <family val="2"/>
          </rPr>
          <t>Total Rückstelllungen aus Ausfallrisiken</t>
        </r>
      </text>
    </comment>
    <comment ref="P50" authorId="0" shapeId="0">
      <text>
        <r>
          <rPr>
            <sz val="10"/>
            <color theme="1"/>
            <rFont val="Arial"/>
            <family val="2"/>
          </rPr>
          <t>Total Rückstelllungen aus Ausfallrisiken</t>
        </r>
      </text>
    </comment>
    <comment ref="Q50" authorId="0" shapeId="0">
      <text>
        <r>
          <rPr>
            <sz val="10"/>
            <color theme="1"/>
            <rFont val="Arial"/>
            <family val="2"/>
          </rPr>
          <t>Total Rückstelllungen aus Ausfallrisiken</t>
        </r>
      </text>
    </comment>
    <comment ref="R50" authorId="0" shapeId="0">
      <text>
        <r>
          <rPr>
            <sz val="10"/>
            <color theme="1"/>
            <rFont val="Arial"/>
            <family val="2"/>
          </rPr>
          <t>Total Rückstelllungen aus Ausfallrisiken</t>
        </r>
      </text>
    </comment>
    <comment ref="S50" authorId="0" shapeId="0">
      <text>
        <r>
          <rPr>
            <sz val="10"/>
            <color theme="1"/>
            <rFont val="Arial"/>
            <family val="2"/>
          </rPr>
          <t>Total Rückstelllungen aus Ausfallrisiken</t>
        </r>
      </text>
    </comment>
    <comment ref="V50" authorId="0" shapeId="0">
      <text>
        <r>
          <rPr>
            <sz val="10"/>
            <color theme="1"/>
            <rFont val="Arial"/>
            <family val="2"/>
          </rPr>
          <t>Total Wertberichtigungen für Ausfallrisiken aus gefährdeten Forderungen</t>
        </r>
      </text>
    </comment>
    <comment ref="K51" authorId="0" shapeId="0">
      <text>
        <r>
          <rPr>
            <sz val="10"/>
            <color theme="1"/>
            <rFont val="Arial"/>
            <family val="2"/>
          </rPr>
          <t>Ein Ansatz für die Bildung von Rückstellungen verwendet</t>
        </r>
      </text>
    </comment>
    <comment ref="S51" authorId="0" shapeId="0">
      <text>
        <r>
          <rPr>
            <sz val="10"/>
            <color theme="1"/>
            <rFont val="Arial"/>
            <family val="2"/>
          </rPr>
          <t>Ein Ansatz für die Bildung von Rückstellungen verwendet</t>
        </r>
      </text>
    </comment>
    <comment ref="K52" authorId="0" shapeId="0">
      <text>
        <r>
          <rPr>
            <sz val="10"/>
            <color theme="1"/>
            <rFont val="Arial"/>
            <family val="2"/>
          </rPr>
          <t>Ein Ansatz für die Bildung von Rückstellungen verwendet</t>
        </r>
      </text>
    </comment>
    <comment ref="S52" authorId="0" shapeId="0">
      <text>
        <r>
          <rPr>
            <sz val="10"/>
            <color theme="1"/>
            <rFont val="Arial"/>
            <family val="2"/>
          </rPr>
          <t>Ein Ansatz für die Bildung von Rückstellungen verwendet</t>
        </r>
      </text>
    </comment>
    <comment ref="K53" authorId="0" shapeId="0">
      <text>
        <r>
          <rPr>
            <sz val="10"/>
            <color theme="1"/>
            <rFont val="Arial"/>
            <family val="2"/>
          </rPr>
          <t>Ein Ansatz für die Bildung von Rückstellungen verwendet</t>
        </r>
      </text>
    </comment>
    <comment ref="S53" authorId="0" shapeId="0">
      <text>
        <r>
          <rPr>
            <sz val="10"/>
            <color theme="1"/>
            <rFont val="Arial"/>
            <family val="2"/>
          </rPr>
          <t>Ein Ansatz für die Bildung von Rückstellungen verwendet</t>
        </r>
      </text>
    </comment>
    <comment ref="K54" authorId="0" shapeId="0">
      <text>
        <r>
          <rPr>
            <sz val="10"/>
            <color theme="1"/>
            <rFont val="Arial"/>
            <family val="2"/>
          </rPr>
          <t>Ein Ansatz für die Bildung von Rückstellungen verwendet</t>
        </r>
      </text>
    </comment>
    <comment ref="S54" authorId="0" shapeId="0">
      <text>
        <r>
          <rPr>
            <sz val="10"/>
            <color theme="1"/>
            <rFont val="Arial"/>
            <family val="2"/>
          </rPr>
          <t>Ein Ansatz für die Bildung von Rückstellungen verwendet</t>
        </r>
      </text>
    </comment>
    <comment ref="K55" authorId="0" shapeId="0">
      <text>
        <r>
          <rPr>
            <sz val="10"/>
            <color theme="1"/>
            <rFont val="Arial"/>
            <family val="2"/>
          </rPr>
          <t>Total Rückstellungen</t>
        </r>
      </text>
    </comment>
    <comment ref="L55" authorId="0" shapeId="0">
      <text>
        <r>
          <rPr>
            <sz val="10"/>
            <color theme="1"/>
            <rFont val="Arial"/>
            <family val="2"/>
          </rPr>
          <t>Total Rückstellungen</t>
        </r>
      </text>
    </comment>
    <comment ref="M55" authorId="0" shapeId="0">
      <text>
        <r>
          <rPr>
            <sz val="10"/>
            <color theme="1"/>
            <rFont val="Arial"/>
            <family val="2"/>
          </rPr>
          <t>Total Rückstellungen</t>
        </r>
      </text>
    </comment>
    <comment ref="N55" authorId="0" shapeId="0">
      <text>
        <r>
          <rPr>
            <sz val="10"/>
            <color theme="1"/>
            <rFont val="Arial"/>
            <family val="2"/>
          </rPr>
          <t>Total Rückstellungen</t>
        </r>
      </text>
    </comment>
    <comment ref="O55" authorId="0" shapeId="0">
      <text>
        <r>
          <rPr>
            <sz val="10"/>
            <color theme="1"/>
            <rFont val="Arial"/>
            <family val="2"/>
          </rPr>
          <t>Total Rückstellungen</t>
        </r>
      </text>
    </comment>
    <comment ref="P55" authorId="0" shapeId="0">
      <text>
        <r>
          <rPr>
            <sz val="10"/>
            <color theme="1"/>
            <rFont val="Arial"/>
            <family val="2"/>
          </rPr>
          <t>Total Rückstellungen</t>
        </r>
      </text>
    </comment>
    <comment ref="Q55" authorId="0" shapeId="0">
      <text>
        <r>
          <rPr>
            <sz val="10"/>
            <color theme="1"/>
            <rFont val="Arial"/>
            <family val="2"/>
          </rPr>
          <t>Total Rückstellungen</t>
        </r>
      </text>
    </comment>
    <comment ref="R55" authorId="0" shapeId="0">
      <text>
        <r>
          <rPr>
            <sz val="10"/>
            <color theme="1"/>
            <rFont val="Arial"/>
            <family val="2"/>
          </rPr>
          <t>Total Rückstellungen</t>
        </r>
      </text>
    </comment>
    <comment ref="K56" authorId="0" shapeId="0">
      <text>
        <r>
          <rPr>
            <sz val="10"/>
            <color theme="1"/>
            <rFont val="Arial"/>
            <family val="2"/>
          </rPr>
          <t>Davon-Prüfung Wertberichtigungen für Ausfall- und Länderrisiken</t>
        </r>
      </text>
    </comment>
    <comment ref="L56" authorId="0" shapeId="0">
      <text>
        <r>
          <rPr>
            <sz val="10"/>
            <color theme="1"/>
            <rFont val="Arial"/>
            <family val="2"/>
          </rPr>
          <t>Total Wertberichtigungen für Ausfallrisiken und Länderrisiken</t>
        </r>
      </text>
    </comment>
    <comment ref="M56" authorId="0" shapeId="0">
      <text>
        <r>
          <rPr>
            <sz val="10"/>
            <color theme="1"/>
            <rFont val="Arial"/>
            <family val="2"/>
          </rPr>
          <t>Total Wertberichtigungen für Ausfallrisiken und Länderrisiken</t>
        </r>
      </text>
    </comment>
    <comment ref="N56" authorId="0" shapeId="0">
      <text>
        <r>
          <rPr>
            <sz val="10"/>
            <color theme="1"/>
            <rFont val="Arial"/>
            <family val="2"/>
          </rPr>
          <t>Total Wertberichtigungen für Ausfallrisiken und Länderrisiken</t>
        </r>
      </text>
    </comment>
    <comment ref="O56" authorId="0" shapeId="0">
      <text>
        <r>
          <rPr>
            <sz val="10"/>
            <color theme="1"/>
            <rFont val="Arial"/>
            <family val="2"/>
          </rPr>
          <t>Total Wertberichtigungen für Ausfallrisiken und Länderrisiken</t>
        </r>
      </text>
    </comment>
    <comment ref="P56" authorId="0" shapeId="0">
      <text>
        <r>
          <rPr>
            <sz val="10"/>
            <color theme="1"/>
            <rFont val="Arial"/>
            <family val="2"/>
          </rPr>
          <t>Total Wertberichtigungen für Ausfallrisiken und Länderrisiken</t>
        </r>
      </text>
    </comment>
    <comment ref="Q56" authorId="0" shapeId="0">
      <text>
        <r>
          <rPr>
            <sz val="10"/>
            <color theme="1"/>
            <rFont val="Arial"/>
            <family val="2"/>
          </rPr>
          <t>Total Wertberichtigungen für Ausfallrisiken und Länderrisiken</t>
        </r>
      </text>
    </comment>
    <comment ref="R56" authorId="0" shapeId="0">
      <text>
        <r>
          <rPr>
            <sz val="10"/>
            <color theme="1"/>
            <rFont val="Arial"/>
            <family val="2"/>
          </rPr>
          <t>Total Wertberichtigungen für Ausfallrisiken und Länderrisiken</t>
        </r>
      </text>
    </comment>
    <comment ref="S56" authorId="0" shapeId="0">
      <text>
        <r>
          <rPr>
            <sz val="10"/>
            <color theme="1"/>
            <rFont val="Arial"/>
            <family val="2"/>
          </rPr>
          <t>Davon-Prüfung Wertberichtigungen für Ausfall- und Länderrisiken</t>
        </r>
      </text>
    </comment>
    <comment ref="K57" authorId="0" shapeId="0">
      <text>
        <r>
          <rPr>
            <sz val="10"/>
            <color theme="1"/>
            <rFont val="Arial"/>
            <family val="2"/>
          </rPr>
          <t>Total Wertberichtigungen für Ausfallrisiken und Länderrisiken</t>
        </r>
      </text>
    </comment>
    <comment ref="S57" authorId="0" shapeId="0">
      <text>
        <r>
          <rPr>
            <sz val="10"/>
            <color theme="1"/>
            <rFont val="Arial"/>
            <family val="2"/>
          </rPr>
          <t>Total Wertberichtigungen für Ausfallrisiken und Länderrisiken</t>
        </r>
      </text>
    </comment>
    <comment ref="K58" authorId="0" shapeId="0">
      <text>
        <r>
          <rPr>
            <sz val="10"/>
            <color theme="1"/>
            <rFont val="Arial"/>
            <family val="2"/>
          </rPr>
          <t>Ein Ansatz für die Bildung von Wertberichtigungen verwendet</t>
        </r>
      </text>
    </comment>
    <comment ref="S58" authorId="0" shapeId="0">
      <text>
        <r>
          <rPr>
            <sz val="10"/>
            <color theme="1"/>
            <rFont val="Arial"/>
            <family val="2"/>
          </rPr>
          <t>Ein Ansatz für die Bildung von Wertberichtigungen verwendet</t>
        </r>
      </text>
    </comment>
    <comment ref="K59" authorId="0" shapeId="0">
      <text>
        <r>
          <rPr>
            <sz val="10"/>
            <color theme="1"/>
            <rFont val="Arial"/>
            <family val="2"/>
          </rPr>
          <t>Ein Ansatz für die Bildung von Wertberichtigungen verwendet</t>
        </r>
      </text>
    </comment>
    <comment ref="S59" authorId="0" shapeId="0">
      <text>
        <r>
          <rPr>
            <sz val="10"/>
            <color theme="1"/>
            <rFont val="Arial"/>
            <family val="2"/>
          </rPr>
          <t>Ein Ansatz für die Bildung von Wertberichtigungen verwendet</t>
        </r>
      </text>
    </comment>
    <comment ref="K60" authorId="0" shapeId="0">
      <text>
        <r>
          <rPr>
            <sz val="10"/>
            <color theme="1"/>
            <rFont val="Arial"/>
            <family val="2"/>
          </rPr>
          <t>Ein Ansatz für die Bildung von Wertberichtigungen verwendet</t>
        </r>
      </text>
    </comment>
    <comment ref="S60" authorId="0" shapeId="0">
      <text>
        <r>
          <rPr>
            <sz val="10"/>
            <color theme="1"/>
            <rFont val="Arial"/>
            <family val="2"/>
          </rPr>
          <t>Ein Ansatz für die Bildung von Wertberichtigungen verwendet</t>
        </r>
      </text>
    </comment>
    <comment ref="K61" authorId="0" shapeId="0">
      <text>
        <r>
          <rPr>
            <sz val="10"/>
            <color theme="1"/>
            <rFont val="Arial"/>
            <family val="2"/>
          </rPr>
          <t>Ein Ansatz für die Bildung von Wertberichtigungen verwendet</t>
        </r>
      </text>
    </comment>
    <comment ref="S61" authorId="0" shapeId="0">
      <text>
        <r>
          <rPr>
            <sz val="10"/>
            <color theme="1"/>
            <rFont val="Arial"/>
            <family val="2"/>
          </rPr>
          <t>Ein Ansatz für die Bildung von Wertberichtigungen verwendet</t>
        </r>
      </text>
    </comment>
  </commentList>
</comments>
</file>

<file path=xl/comments6.xml><?xml version="1.0" encoding="utf-8"?>
<comments xmlns="http://schemas.openxmlformats.org/spreadsheetml/2006/main">
  <authors>
    <author>SNB</author>
  </authors>
  <commentList>
    <comment ref="N24" authorId="0" shapeId="0">
      <text>
        <r>
          <rPr>
            <sz val="10"/>
            <color theme="1"/>
            <rFont val="Arial"/>
            <family val="2"/>
          </rPr>
          <t>Berechnung Nettoschuldbetrag</t>
        </r>
      </text>
    </comment>
    <comment ref="N28" authorId="0" shapeId="0">
      <text>
        <r>
          <rPr>
            <sz val="10"/>
            <color theme="1"/>
            <rFont val="Arial"/>
            <family val="2"/>
          </rPr>
          <t>Prüfung Existenz Unterpositionen in Nominalbetrag der überfälligen Forderungen</t>
        </r>
      </text>
    </comment>
    <comment ref="O28" authorId="0" shapeId="0">
      <text>
        <r>
          <rPr>
            <sz val="10"/>
            <color theme="1"/>
            <rFont val="Arial"/>
            <family val="2"/>
          </rPr>
          <t>Davon-Prüfung Nominalbetrag der überfälligen Forderungen, Total mit Unterpositionen Nominalbetrag der überfälligen Forderungen, aus Forderungen gegenüber Kunden und Nominalbetrag der überfälligen Forderungen, aus Hypothekarforderungen</t>
        </r>
      </text>
    </comment>
    <comment ref="P28" authorId="0" shapeId="0">
      <text>
        <r>
          <rPr>
            <sz val="10"/>
            <color theme="1"/>
            <rFont val="Arial"/>
            <family val="2"/>
          </rPr>
          <t>Davon-Prüfung Wertberichtigungen für Ausfall- und Länderrisiken</t>
        </r>
      </text>
    </comment>
  </commentList>
</comments>
</file>

<file path=xl/comments7.xml><?xml version="1.0" encoding="utf-8"?>
<comments xmlns="http://schemas.openxmlformats.org/spreadsheetml/2006/main">
  <authors>
    <author>SNB</author>
  </authors>
  <commentList>
    <comment ref="K67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L67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M67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N67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O67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P67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K68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L68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M68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N68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O68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P68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K69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L69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M69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N69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O69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P69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K70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L70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M70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N70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O70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P70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K71" authorId="0" shapeId="0">
      <text>
        <r>
          <rPr>
            <sz val="10"/>
            <color theme="1"/>
            <rFont val="Arial"/>
            <family val="2"/>
          </rPr>
          <t>Total Typ des Kreditderivats</t>
        </r>
      </text>
    </comment>
    <comment ref="L71" authorId="0" shapeId="0">
      <text>
        <r>
          <rPr>
            <sz val="10"/>
            <color theme="1"/>
            <rFont val="Arial"/>
            <family val="2"/>
          </rPr>
          <t>Total Typ des Kreditderivats</t>
        </r>
      </text>
    </comment>
    <comment ref="M71" authorId="0" shapeId="0">
      <text>
        <r>
          <rPr>
            <sz val="10"/>
            <color theme="1"/>
            <rFont val="Arial"/>
            <family val="2"/>
          </rPr>
          <t>Total Typ des Kreditderivats</t>
        </r>
      </text>
    </comment>
    <comment ref="N71" authorId="0" shapeId="0">
      <text>
        <r>
          <rPr>
            <sz val="10"/>
            <color theme="1"/>
            <rFont val="Arial"/>
            <family val="2"/>
          </rPr>
          <t>Total Typ des Kreditderivats</t>
        </r>
      </text>
    </comment>
    <comment ref="O71" authorId="0" shapeId="0">
      <text>
        <r>
          <rPr>
            <sz val="10"/>
            <color theme="1"/>
            <rFont val="Arial"/>
            <family val="2"/>
          </rPr>
          <t>Total Typ des Kreditderivats</t>
        </r>
      </text>
    </comment>
    <comment ref="P71" authorId="0" shapeId="0">
      <text>
        <r>
          <rPr>
            <sz val="10"/>
            <color theme="1"/>
            <rFont val="Arial"/>
            <family val="2"/>
          </rPr>
          <t>Total Typ des Kreditderivats</t>
        </r>
      </text>
    </comment>
    <comment ref="K72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L72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M72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N72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O72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P72" authorId="0" shapeId="0">
      <text>
        <r>
          <rPr>
            <sz val="10"/>
            <color theme="1"/>
            <rFont val="Arial"/>
            <family val="2"/>
          </rPr>
          <t>Total Typ des Derivats</t>
        </r>
      </text>
    </comment>
    <comment ref="K73" authorId="0" shapeId="0">
      <text>
        <r>
          <rPr>
            <sz val="10"/>
            <color theme="1"/>
            <rFont val="Arial"/>
            <family val="2"/>
          </rPr>
          <t>Total Offene derivative Finanzinstrumente, Total vor Berücksichtigung der Nettingverträge</t>
        </r>
      </text>
    </comment>
    <comment ref="L73" authorId="0" shapeId="0">
      <text>
        <r>
          <rPr>
            <sz val="10"/>
            <color theme="1"/>
            <rFont val="Arial"/>
            <family val="2"/>
          </rPr>
          <t>Total Offene derivative Finanzinstrumente, Total vor Berücksichtigung der Nettingverträge</t>
        </r>
      </text>
    </comment>
    <comment ref="M73" authorId="0" shapeId="0">
      <text>
        <r>
          <rPr>
            <sz val="10"/>
            <color theme="1"/>
            <rFont val="Arial"/>
            <family val="2"/>
          </rPr>
          <t>Total Offene derivative Finanzinstrumente, Total vor Berücksichtigung der Nettingverträge</t>
        </r>
      </text>
    </comment>
    <comment ref="N73" authorId="0" shapeId="0">
      <text>
        <r>
          <rPr>
            <sz val="10"/>
            <color theme="1"/>
            <rFont val="Arial"/>
            <family val="2"/>
          </rPr>
          <t>Total Offene derivative Finanzinstrumente, Total vor Berücksichtigung der Nettingverträge</t>
        </r>
      </text>
    </comment>
    <comment ref="O73" authorId="0" shapeId="0">
      <text>
        <r>
          <rPr>
            <sz val="10"/>
            <color theme="1"/>
            <rFont val="Arial"/>
            <family val="2"/>
          </rPr>
          <t>Total Offene derivative Finanzinstrumente, Total vor Berücksichtigung der Nettingverträge</t>
        </r>
      </text>
    </comment>
    <comment ref="P73" authorId="0" shapeId="0">
      <text>
        <r>
          <rPr>
            <sz val="10"/>
            <color theme="1"/>
            <rFont val="Arial"/>
            <family val="2"/>
          </rPr>
          <t>Total Offene derivative Finanzinstrumente, Total vor Berücksichtigung der Nettingverträge</t>
        </r>
      </text>
    </comment>
    <comment ref="K74" authorId="0" shapeId="0">
      <text>
        <r>
          <rPr>
            <sz val="10"/>
            <color theme="1"/>
            <rFont val="Arial"/>
            <family val="2"/>
          </rPr>
          <t>Davon-Prüfung Preisermittlung mit Unterposition Bewertungsmodell</t>
        </r>
      </text>
    </comment>
    <comment ref="L74" authorId="0" shapeId="0">
      <text>
        <r>
          <rPr>
            <sz val="10"/>
            <color theme="1"/>
            <rFont val="Arial"/>
            <family val="2"/>
          </rPr>
          <t>Davon-Prüfung Preisermittlung mit Unterposition Bewertungsmodell</t>
        </r>
      </text>
    </comment>
    <comment ref="N74" authorId="0" shapeId="0">
      <text>
        <r>
          <rPr>
            <sz val="10"/>
            <color theme="1"/>
            <rFont val="Arial"/>
            <family val="2"/>
          </rPr>
          <t>Davon-Prüfung Preisermittlung mit Unterposition Bewertungsmodell</t>
        </r>
      </text>
    </comment>
    <comment ref="O74" authorId="0" shapeId="0">
      <text>
        <r>
          <rPr>
            <sz val="10"/>
            <color theme="1"/>
            <rFont val="Arial"/>
            <family val="2"/>
          </rPr>
          <t>Davon-Prüfung Preisermittlung mit Unterposition Bewertungsmodell</t>
        </r>
      </text>
    </comment>
  </commentList>
</comments>
</file>

<file path=xl/comments8.xml><?xml version="1.0" encoding="utf-8"?>
<comments xmlns="http://schemas.openxmlformats.org/spreadsheetml/2006/main">
  <authors>
    <author>SNB</author>
  </authors>
  <commentList>
    <comment ref="K28" authorId="0" shapeId="0">
      <text>
        <r>
          <rPr>
            <sz val="10"/>
            <color theme="1"/>
            <rFont val="Arial"/>
            <family val="2"/>
          </rPr>
          <t>Davon-Prüfung Gegenpartei Zentrale Clearingstelle oder Banken oder Effektenhändler mit Unterpositionen Zentrale Clearingstelle und Banken oder Effektenhändler</t>
        </r>
      </text>
    </comment>
    <comment ref="O28" authorId="0" shapeId="0">
      <text>
        <r>
          <rPr>
            <sz val="10"/>
            <color theme="1"/>
            <rFont val="Arial"/>
            <family val="2"/>
          </rPr>
          <t>Davon-Prüfung Offene derivative Finanzinstrumente, Total vor Berücksichtigung der Nettingverträge mit Unterposition Offene derivative Finanzinstrumente, Total nach Berücksichtigung der Nettingverträge</t>
        </r>
      </text>
    </comment>
    <comment ref="P28" authorId="0" shapeId="0">
      <text>
        <r>
          <rPr>
            <sz val="10"/>
            <color theme="1"/>
            <rFont val="Arial"/>
            <family val="2"/>
          </rPr>
          <t>Davon-Prüfung Offene derivative Finanzinstrumente, Total vor Berücksichtigung der Nettingverträge mit Unterposition Offene derivative Finanzinstrumente, Total nach Berücksichtigung der Nettingverträge</t>
        </r>
      </text>
    </comment>
  </commentList>
</comments>
</file>

<file path=xl/comments9.xml><?xml version="1.0" encoding="utf-8"?>
<comments xmlns="http://schemas.openxmlformats.org/spreadsheetml/2006/main">
  <authors>
    <author>SNB</author>
  </authors>
  <commentList>
    <comment ref="N44" authorId="0" shapeId="0">
      <text>
        <r>
          <rPr>
            <sz val="10"/>
            <color theme="1"/>
            <rFont val="Arial"/>
            <family val="2"/>
          </rPr>
          <t>1.1 Eigenkapitalquote</t>
        </r>
      </text>
    </comment>
    <comment ref="N45" authorId="0" shapeId="0">
      <text>
        <r>
          <rPr>
            <sz val="10"/>
            <color theme="1"/>
            <rFont val="Arial"/>
            <family val="2"/>
          </rPr>
          <t>1.4 Refinanzierungsgrad der Kundenausleihungen durch Kundengelder</t>
        </r>
      </text>
    </comment>
    <comment ref="N46" authorId="0" shapeId="0">
      <text>
        <r>
          <rPr>
            <sz val="10"/>
            <color theme="1"/>
            <rFont val="Arial"/>
            <family val="2"/>
          </rPr>
          <t>2.1 Anteil der Wertberichtigungen am Kreditportefeuille</t>
        </r>
      </text>
    </comment>
    <comment ref="N47" authorId="0" shapeId="0">
      <text>
        <r>
          <rPr>
            <sz val="10"/>
            <color theme="1"/>
            <rFont val="Arial"/>
            <family val="2"/>
          </rPr>
          <t>2.2 Anteil der Wertberichtigungen an den gefährdeten Forderungen</t>
        </r>
      </text>
    </comment>
    <comment ref="N48" authorId="0" shapeId="0">
      <text>
        <r>
          <rPr>
            <sz val="10"/>
            <color theme="1"/>
            <rFont val="Arial"/>
            <family val="2"/>
          </rPr>
          <t>2.3 Anteil der gefährdeten Forderungen am Kreditportefeuille</t>
        </r>
      </text>
    </comment>
    <comment ref="N49" authorId="0" shapeId="0">
      <text>
        <r>
          <rPr>
            <sz val="10"/>
            <color theme="1"/>
            <rFont val="Arial"/>
            <family val="2"/>
          </rPr>
          <t>2.4 Anteil der überfälligen Forderungen an den Forderungen gegenüber Kunden</t>
        </r>
      </text>
    </comment>
    <comment ref="N50" authorId="0" shapeId="0">
      <text>
        <r>
          <rPr>
            <sz val="10"/>
            <color theme="1"/>
            <rFont val="Arial"/>
            <family val="2"/>
          </rPr>
          <t>2.5 Anteil der überfälligen Forderungen an den Hypothekarforderungen</t>
        </r>
      </text>
    </comment>
    <comment ref="N51" authorId="0" shapeId="0">
      <text>
        <r>
          <rPr>
            <sz val="10"/>
            <color theme="1"/>
            <rFont val="Arial"/>
            <family val="2"/>
          </rPr>
          <t>3.7 Cost/income-ratio</t>
        </r>
      </text>
    </comment>
    <comment ref="N52" authorId="0" shapeId="0">
      <text>
        <r>
          <rPr>
            <sz val="10"/>
            <color theme="1"/>
            <rFont val="Arial"/>
            <family val="2"/>
          </rPr>
          <t>4.1 Geschäftserfolg in % des Gesamteigenkapitals</t>
        </r>
      </text>
    </comment>
    <comment ref="N53" authorId="0" shapeId="0">
      <text>
        <r>
          <rPr>
            <sz val="10"/>
            <color theme="1"/>
            <rFont val="Arial"/>
            <family val="2"/>
          </rPr>
          <t>4.2 Bereinigter Unternehmenserfolg in % des Gesamteigenkapitals;Konzerngewinn bzw. Konzernverlust in % des Eigenkapitals</t>
        </r>
      </text>
    </comment>
  </commentList>
</comments>
</file>

<file path=xl/sharedStrings.xml><?xml version="1.0" encoding="utf-8"?>
<sst xmlns="http://schemas.openxmlformats.org/spreadsheetml/2006/main" count="3519" uniqueCount="2079">
  <si>
    <t>Schweizerische Nationalbank</t>
  </si>
  <si>
    <t>Erhebung</t>
  </si>
  <si>
    <t>Formular(e)</t>
  </si>
  <si>
    <t>Stichdatum</t>
  </si>
  <si>
    <t>XXXXXX</t>
  </si>
  <si>
    <t xml:space="preserve"> -&gt;weiter mit Tabulator</t>
  </si>
  <si>
    <t>Betreff:</t>
  </si>
  <si>
    <t>Postfach</t>
  </si>
  <si>
    <t>Fragen zu Erhebungen:</t>
  </si>
  <si>
    <t>Formulare bestellen: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</si>
  <si>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</si>
  <si>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CH-8022 Zürich</t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</si>
  <si>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</si>
  <si>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TT.MM.JJJJ</t>
  </si>
  <si>
    <t>Formular</t>
  </si>
  <si>
    <t>Version</t>
  </si>
  <si>
    <t>Edelmetalle</t>
  </si>
  <si>
    <t>Übrige</t>
  </si>
  <si>
    <t>Flüssige Mittel</t>
  </si>
  <si>
    <t>Forderungen gegenüber Banken</t>
  </si>
  <si>
    <t>Forderungen aus Wertpapierfinanzierungsgeschäften</t>
  </si>
  <si>
    <t>Forderungen gegenüber Kunden</t>
  </si>
  <si>
    <t>Hypothekarforderungen</t>
  </si>
  <si>
    <t>Handelsgeschäft</t>
  </si>
  <si>
    <t>Aktive Rechnungsabgrenzungen</t>
  </si>
  <si>
    <t>Nicht einbezahltes Gesellschaftskapital</t>
  </si>
  <si>
    <t>Total Aktiven</t>
  </si>
  <si>
    <t>Aktiven</t>
  </si>
  <si>
    <t>Passiven</t>
  </si>
  <si>
    <t>Verpflichtungen gegenüber Banken</t>
  </si>
  <si>
    <t>Verpflichtungen aus Kundeneinlagen</t>
  </si>
  <si>
    <t>Verpflichtungen aus Handelsgeschäften</t>
  </si>
  <si>
    <t>Negative Wiederbeschaffungswerte derivativer Finanzinstrumente</t>
  </si>
  <si>
    <t>Verpflichtungen aus übrigen Finanzinstrumenten mit Fair-Value-Bewertung</t>
  </si>
  <si>
    <t>Kassenobligationen</t>
  </si>
  <si>
    <t>Anleihen und Pfandbriefdarlehen</t>
  </si>
  <si>
    <t>Passive Rechnungsabgrenzungen</t>
  </si>
  <si>
    <t>Rückstellungen</t>
  </si>
  <si>
    <t>Reserven für allgemeine Bankrisiken</t>
  </si>
  <si>
    <t>Gesellschaftskapital</t>
  </si>
  <si>
    <t>Total Passiven</t>
  </si>
  <si>
    <t>Sonstige Aktiven</t>
  </si>
  <si>
    <t>Sonstige Passiven</t>
  </si>
  <si>
    <t>in 1'000 CHF</t>
  </si>
  <si>
    <t>Sprache</t>
  </si>
  <si>
    <t>Revision</t>
  </si>
  <si>
    <t>Firma:</t>
  </si>
  <si>
    <t>1</t>
  </si>
  <si>
    <t>Aufsichtsreporting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</si>
  <si>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
Die erste Lieferung des jährlich auszufüllenden Formulars ist jeweils</t>
    </r>
    <r>
      <rPr>
        <b/>
        <sz val="10"/>
        <rFont val="Arial"/>
        <family val="2"/>
      </rPr>
      <t xml:space="preserve"> innert 60 Tagen</t>
    </r>
    <r>
      <rPr>
        <sz val="10"/>
        <rFont val="Arial"/>
        <family val="2"/>
      </rPr>
      <t xml:space="preserve"> nach dem Stichtag an die SNB Zürich zu senden. 
Eine </t>
    </r>
    <r>
      <rPr>
        <b/>
        <sz val="10"/>
        <rFont val="Arial"/>
        <family val="2"/>
      </rPr>
      <t>Nachmeldung</t>
    </r>
    <r>
      <rPr>
        <sz val="10"/>
        <rFont val="Arial"/>
        <family val="2"/>
      </rPr>
      <t xml:space="preserve"> ist dann zwingend erforderlich, wenn nach erfolgter Meldung noch Änderungen an den Zahlen festgestellt werden. Eine korrigierte Lieferung ist bis spätestens </t>
    </r>
    <r>
      <rPr>
        <b/>
        <sz val="10"/>
        <rFont val="Arial"/>
        <family val="2"/>
      </rPr>
      <t>sieben Monate nach dem Stichtag</t>
    </r>
    <r>
      <rPr>
        <sz val="10"/>
        <rFont val="Arial"/>
        <family val="2"/>
      </rPr>
      <t xml:space="preserve"> einzureichen.</t>
    </r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</si>
  <si>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www.snb.ch/de/emi/AURX</t>
    </r>
  </si>
  <si>
    <t>2</t>
  </si>
  <si>
    <t>5</t>
  </si>
  <si>
    <t>Im Berichtsjahr durchgeführte Kapitalerhöhungen</t>
  </si>
  <si>
    <t>Im Berichtsjahr durchgeführte Kapitalrückzahlungen</t>
  </si>
  <si>
    <t>Andere Transaktionen im Gesellschaftskapital im Berichtsjahr</t>
  </si>
  <si>
    <t>Gesellschaftskapital Ende Berichtsjahr</t>
  </si>
  <si>
    <t>Agios aus Kapitalerhöhungen des Berichtsjahres</t>
  </si>
  <si>
    <t>Andere im Berichtsjahr gebuchte Zuweisungen</t>
  </si>
  <si>
    <t xml:space="preserve">Im Berichtsjahr gebuchte Entnahmen </t>
  </si>
  <si>
    <t>Direkte Buchungen im Berichtsjahr (Nettobetrag)</t>
  </si>
  <si>
    <t>Im Berichtsjahr erworbene Kapitalanteile</t>
  </si>
  <si>
    <t>Im Berichtsjahr veräusserte Kapitalanteile</t>
  </si>
  <si>
    <t>Eigene Kapitalanteile Ende Berichtsjahr</t>
  </si>
  <si>
    <t>Volumen an autorisiertem Kapital</t>
  </si>
  <si>
    <t>Andere Transaktionen in den eigenen Kapitalanteilen im Berichtsjahr</t>
  </si>
  <si>
    <t>Genehmigtes Kapital</t>
  </si>
  <si>
    <t>Bedingtes Kapital</t>
  </si>
  <si>
    <t>davon: im Berichtsjahr durchgeführte Kapitalerhöhungen</t>
  </si>
  <si>
    <t>1.6</t>
  </si>
  <si>
    <t>1.9</t>
  </si>
  <si>
    <t>1.9.1</t>
  </si>
  <si>
    <t>1.10</t>
  </si>
  <si>
    <t>1.11</t>
  </si>
  <si>
    <t>1.12</t>
  </si>
  <si>
    <t>1.12.1</t>
  </si>
  <si>
    <t>1.12.2</t>
  </si>
  <si>
    <t>1.12.3</t>
  </si>
  <si>
    <t>1.12.4</t>
  </si>
  <si>
    <t>1.13.1</t>
  </si>
  <si>
    <t>1.13.2</t>
  </si>
  <si>
    <t xml:space="preserve">Positive Wiederbeschaffungswerte derivativer Finanzinstrumente </t>
  </si>
  <si>
    <t>1.16</t>
  </si>
  <si>
    <t>1.16.1</t>
  </si>
  <si>
    <t>1.16.1.1</t>
  </si>
  <si>
    <t>2.1</t>
  </si>
  <si>
    <t>2.2</t>
  </si>
  <si>
    <t>2.3</t>
  </si>
  <si>
    <t>2.10</t>
  </si>
  <si>
    <t>2.14.1</t>
  </si>
  <si>
    <t>2.20</t>
  </si>
  <si>
    <t>2.20.1</t>
  </si>
  <si>
    <t>2.20.1.1</t>
  </si>
  <si>
    <t>2.12</t>
  </si>
  <si>
    <t>2.13</t>
  </si>
  <si>
    <t>2.14</t>
  </si>
  <si>
    <t xml:space="preserve">Verpflichtungen aus Wertpapierfinanzierungsgeschäften </t>
  </si>
  <si>
    <t>Ausserbilanz</t>
  </si>
  <si>
    <t>3</t>
  </si>
  <si>
    <t>3.1</t>
  </si>
  <si>
    <t>3.2</t>
  </si>
  <si>
    <t>3.3</t>
  </si>
  <si>
    <t>3.4</t>
  </si>
  <si>
    <t>Eventualverpflichtungen</t>
  </si>
  <si>
    <t>Unwiderrufliche Zusagen</t>
  </si>
  <si>
    <t>Einzahlungs- und Nachschussverpflichtungen</t>
  </si>
  <si>
    <t>Verpflichtungskredite</t>
  </si>
  <si>
    <t>4.1</t>
  </si>
  <si>
    <t>4.2</t>
  </si>
  <si>
    <t>Personalbestand Inland</t>
  </si>
  <si>
    <t>Personalbestand Ausland</t>
  </si>
  <si>
    <t>4</t>
  </si>
  <si>
    <t xml:space="preserve">Kundenvermögen </t>
  </si>
  <si>
    <t>5.1</t>
  </si>
  <si>
    <t>5.2</t>
  </si>
  <si>
    <t>6.1</t>
  </si>
  <si>
    <t>6.2</t>
  </si>
  <si>
    <t>6</t>
  </si>
  <si>
    <t xml:space="preserve">Treuhandanlagen </t>
  </si>
  <si>
    <t>Treuhandkredite</t>
  </si>
  <si>
    <t>7</t>
  </si>
  <si>
    <t>7.10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</si>
  <si>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</si>
  <si>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</si>
  <si>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</si>
  <si>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</si>
  <si>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</si>
  <si>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</si>
  <si>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</si>
  <si>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</si>
  <si>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</si>
  <si>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 xml:space="preserve">Forderungen gegenüber qualifiziert Beteiligten </t>
  </si>
  <si>
    <t>Forderungen gegenüber verbundenen Gesellschaften</t>
  </si>
  <si>
    <t xml:space="preserve">Forderungen aus Organgeschäften </t>
  </si>
  <si>
    <t>Forderungen gegenüber weiteren nahestehenden Personen</t>
  </si>
  <si>
    <t xml:space="preserve">Verpflichtungen gegenüber qualifiziert Beteiligten </t>
  </si>
  <si>
    <t>Verpflichtungen gegenüber verbundenen Gesellschaften</t>
  </si>
  <si>
    <t xml:space="preserve">Verpflichtungen aus Organgeschäften </t>
  </si>
  <si>
    <t>Verpflichtungen gegenüber weiteren nahestehenden Personen</t>
  </si>
  <si>
    <t>8</t>
  </si>
  <si>
    <t>Angaben zu den Kundenausleihungen</t>
  </si>
  <si>
    <t>8.1.1</t>
  </si>
  <si>
    <t>8.1.1.1</t>
  </si>
  <si>
    <t>8.1.2.1</t>
  </si>
  <si>
    <t>8.1.2.2</t>
  </si>
  <si>
    <t>8.1.2.3</t>
  </si>
  <si>
    <t>8.1.2.4</t>
  </si>
  <si>
    <t>8.2.1</t>
  </si>
  <si>
    <t>8.2.2</t>
  </si>
  <si>
    <t>8.2.3</t>
  </si>
  <si>
    <t>8.2.4</t>
  </si>
  <si>
    <t>Forderungen gegenüber Kunden (brutto), ungedeckt</t>
  </si>
  <si>
    <t>8.1.2</t>
  </si>
  <si>
    <t>Forderungen gegenüber Kunden (brutto), gedeckt</t>
  </si>
  <si>
    <t>Hypothekarforderungen (brutto vor Abzug von Wertberichtigungen für Ausfall- und Länderrisiken)</t>
  </si>
  <si>
    <t>9</t>
  </si>
  <si>
    <t>Forderungen gegenüber Kunden (brutto vor Abzug von Wertberichtigungen für Ausfall- und Länderrisiken)</t>
  </si>
  <si>
    <t>Erfolgsrechnung</t>
  </si>
  <si>
    <t>Erfolg aus dem Zinsengeschäft</t>
  </si>
  <si>
    <t>Zins- und Diskontertrag</t>
  </si>
  <si>
    <t>Zins- und Dividendenertrag aus Handelsgeschäft</t>
  </si>
  <si>
    <t>Zins- und Dividendenertrag aus Finanzanlagen</t>
  </si>
  <si>
    <t>Zinsaufwand</t>
  </si>
  <si>
    <t>Veränderungen von ausfallrisikobedingten Wertberichtigungen sowie Verluste aus dem Zinsengeschäft</t>
  </si>
  <si>
    <t>Brutto-Erfolg Zinsengeschäft</t>
  </si>
  <si>
    <t>Subtotal Netto-Erfolg Zinsengeschäft</t>
  </si>
  <si>
    <t>Erfolg aus dem Kommissions- und Dienstleistungsgeschäft</t>
  </si>
  <si>
    <t>Kommissionsertrag Kreditgeschäft</t>
  </si>
  <si>
    <t>Kommissionsertrag übriges Dienstleistungsgeschäft</t>
  </si>
  <si>
    <t>Kommissionsaufwand</t>
  </si>
  <si>
    <t>Subtotal Erfolg aus dem Kommissions- und Dienstleistungsgeschäft</t>
  </si>
  <si>
    <t>Erfolg aus dem Handelsgeschäft und der Fair-Value-Option</t>
  </si>
  <si>
    <t>Übriger ordentlicher Erfolg</t>
  </si>
  <si>
    <t>Erfolg aus Veräusserungen von Finanzanlagen</t>
  </si>
  <si>
    <t>Beteiligungsertrag</t>
  </si>
  <si>
    <t>Liegenschaftenerfolg</t>
  </si>
  <si>
    <t xml:space="preserve">Anderer ordentlicher Ertrag </t>
  </si>
  <si>
    <t>Anderer ordentlicher Aufwand</t>
  </si>
  <si>
    <t>Subtotal übriger ordentlicher Erfolg</t>
  </si>
  <si>
    <t>Geschäftsaufwand</t>
  </si>
  <si>
    <t>Personalaufwand</t>
  </si>
  <si>
    <t>Sachaufwand</t>
  </si>
  <si>
    <t>Subtotal Geschäftsaufwand</t>
  </si>
  <si>
    <t>Wertberichtigungen auf Beteiligungen sowie Abschreibungen auf Sachanlagen und immateriellen Werten</t>
  </si>
  <si>
    <t>Ausserordentlicher Ertrag</t>
  </si>
  <si>
    <t>Ausserordentlicher Aufwand</t>
  </si>
  <si>
    <t>Veränderungen von Reserven für allgemeine Bankrisiken</t>
  </si>
  <si>
    <t>Veränderungen von Rückstellungen und übrigen Wertberichtigungen sowie Verluste</t>
  </si>
  <si>
    <t>10</t>
  </si>
  <si>
    <t>11</t>
  </si>
  <si>
    <t>Rückstellungen / Reserven für allgemeine Bankrisiken / Wertberichtigungen</t>
  </si>
  <si>
    <t>Stand Ende Vorjahr</t>
  </si>
  <si>
    <t>Zweckkonforme Verwendungen</t>
  </si>
  <si>
    <t>Währungs-differenzen</t>
  </si>
  <si>
    <t>Überfällige Zinsen, Wiedereingänge</t>
  </si>
  <si>
    <t>Neubildungen zulasten Erfolgsrechnung</t>
  </si>
  <si>
    <t>Auflösungen zugunsten Erfolgsrechnung</t>
  </si>
  <si>
    <t>Rückstellungen für latente Steuern</t>
  </si>
  <si>
    <t>Rückstellungen für Vorsorgeverpflichtungen</t>
  </si>
  <si>
    <t>Rückstellungen für Ausfallrisiken</t>
  </si>
  <si>
    <t>Rückstellungen für andere Geschäftsrisiken</t>
  </si>
  <si>
    <t>Rückstellungen für Restrukturierungen</t>
  </si>
  <si>
    <t>übrige Rückstellungen</t>
  </si>
  <si>
    <t>Total Rückstellungen</t>
  </si>
  <si>
    <t>Wertberichtigungen für Ausfallrisiken und Länderrisiken</t>
  </si>
  <si>
    <t>davon: verrechnet mit Bilanzposition Forderungen gegenüber Banken</t>
  </si>
  <si>
    <t>davon: verrechnet mit Bilanzposition Forderungen gegenüber Kunden</t>
  </si>
  <si>
    <t>davon: verrechnet mit Bilanzposition Hypothekarforderungen</t>
  </si>
  <si>
    <t>davon: Rückstellungen für Prozessrisiken</t>
  </si>
  <si>
    <t>Überfällige Forderungen und Zinsausfälle</t>
  </si>
  <si>
    <t>Bruttoschuldbetrag</t>
  </si>
  <si>
    <t>Einzelwertberichtigungen aus gefährdeten Forderungen</t>
  </si>
  <si>
    <t>Nettoschuldbetrag</t>
  </si>
  <si>
    <t>Die im Berichtsjahr neu gebildeten Wertberichtigungen für Zinsen und die im Berichtsjahr nicht mehr gerechneten Zinsen</t>
  </si>
  <si>
    <t>Handelsinstrumente</t>
  </si>
  <si>
    <t>Absicherungsinstrumente</t>
  </si>
  <si>
    <t>Kontraktvolumen</t>
  </si>
  <si>
    <t>Positiver Wieder-beschaffungswert</t>
  </si>
  <si>
    <t>Negativer Wieder-beschaffungswert</t>
  </si>
  <si>
    <t>Zinsinstrumente</t>
  </si>
  <si>
    <t>Terminkontrakte inkl. FRAs</t>
  </si>
  <si>
    <t>Swaps</t>
  </si>
  <si>
    <t>Futures</t>
  </si>
  <si>
    <t>Optionen (OTC)</t>
  </si>
  <si>
    <t>Optionen (exchange-traded)</t>
  </si>
  <si>
    <t>Total Zinsinstrumente</t>
  </si>
  <si>
    <t>Devisen</t>
  </si>
  <si>
    <t>Terminkontrakte</t>
  </si>
  <si>
    <t>Total Devisen</t>
  </si>
  <si>
    <t xml:space="preserve">Terminkontrakte   </t>
  </si>
  <si>
    <t>Total Edelmetalle</t>
  </si>
  <si>
    <t>Beteiligungstitel / Indices</t>
  </si>
  <si>
    <t>Total Beteiligungstitel / Indices</t>
  </si>
  <si>
    <t>Kreditderivate</t>
  </si>
  <si>
    <t>Credit Default Swaps</t>
  </si>
  <si>
    <t>Total Return Swaps</t>
  </si>
  <si>
    <t>First to Default Swaps</t>
  </si>
  <si>
    <t>Andere Kreditderivate</t>
  </si>
  <si>
    <t>Total Kreditderivate</t>
  </si>
  <si>
    <t>Total Übrige</t>
  </si>
  <si>
    <t>Total vor Berücksichtigung der Nettingverträge</t>
  </si>
  <si>
    <t>davon: mit einem Bewertungsmodell ermittelt</t>
  </si>
  <si>
    <t>Aufgliederung nach Gegenpartei</t>
  </si>
  <si>
    <t>davon: Zentrale Clearingstelle</t>
  </si>
  <si>
    <t>Total nach Berücksichtigung der Nettingverträge</t>
  </si>
  <si>
    <t>2.4</t>
  </si>
  <si>
    <t>2.5</t>
  </si>
  <si>
    <t>Kennzahlen zur Bilanzanalyse und Vermögens- und Finanzlage</t>
  </si>
  <si>
    <t>Eigenkapitalquote</t>
  </si>
  <si>
    <t>Refinanzierungsgrad der Kundenausleihungen durch Kundengelder</t>
  </si>
  <si>
    <t>Kennzahlen zur Qualität der Aktiven</t>
  </si>
  <si>
    <t>Anteil der Wertberichtigungen am Kreditportefeuille</t>
  </si>
  <si>
    <t>Anteil der Wertberichtigungen an den gefährdeten Forderungen</t>
  </si>
  <si>
    <t>Anteil der gefährdeten Forderungen am Kreditportefeuille</t>
  </si>
  <si>
    <t>Anteil der überfälligen Forderungen an den Forderungen gegenüber Kunden</t>
  </si>
  <si>
    <t>Anteil der überfälligen Forderungen an den Hypothekarforderungen</t>
  </si>
  <si>
    <t>Kennzahlen zur Erfolgsanalyse und zur Ertragslage</t>
  </si>
  <si>
    <t>3.5</t>
  </si>
  <si>
    <t>3.6</t>
  </si>
  <si>
    <t>3.7</t>
  </si>
  <si>
    <t>Durchschnittliche Verzinsung der Aktiven</t>
  </si>
  <si>
    <t>Durchschnittliche Verzinsung des Fremdkapitals</t>
  </si>
  <si>
    <t>Bruttozinsmarge</t>
  </si>
  <si>
    <t>Ertragsintensität der verwalteten Vermögen</t>
  </si>
  <si>
    <t>Cost/Income-Ratio</t>
  </si>
  <si>
    <t>Kennzahlen zur Rentabilität</t>
  </si>
  <si>
    <t>Geschäftserfolg in % des Gesamteigenkapitals</t>
  </si>
  <si>
    <t xml:space="preserve">in Prozenten </t>
  </si>
  <si>
    <t>de</t>
  </si>
  <si>
    <t>6.1.1</t>
  </si>
  <si>
    <t>6.1.2</t>
  </si>
  <si>
    <t>Andere treuhänderische Geschäfte</t>
  </si>
  <si>
    <t>davon: Liegenschaften</t>
  </si>
  <si>
    <t>Finanzanlagen</t>
  </si>
  <si>
    <t>Sachanlagen</t>
  </si>
  <si>
    <t>davon: Goodwill</t>
  </si>
  <si>
    <t>davon: Patente / Lizenzen</t>
  </si>
  <si>
    <t>Immaterielle Werte</t>
  </si>
  <si>
    <t>davon: mit Wandlungspflicht und/oder Forderungsverzicht</t>
  </si>
  <si>
    <t>davon: Reserve aus steuerbefreiten Kapitaleinlagen</t>
  </si>
  <si>
    <t>Geschäftserfolg</t>
  </si>
  <si>
    <t>Eidgenössische Finanzmarktaufsicht FINMA</t>
  </si>
  <si>
    <t>Laupenstrasse 27</t>
  </si>
  <si>
    <t>CH-3003 Bern</t>
  </si>
  <si>
    <t>Tel: +41 31 327 91 00</t>
  </si>
  <si>
    <t>www.finma.ch</t>
  </si>
  <si>
    <t>info@finma.ch</t>
  </si>
  <si>
    <r>
      <t xml:space="preserve">Ertragsintensität pro Mitarbeiter </t>
    </r>
    <r>
      <rPr>
        <sz val="10"/>
        <color rgb="FFFF0000"/>
        <rFont val="Arial"/>
        <family val="2"/>
      </rPr>
      <t>(in 1'000 Franken)</t>
    </r>
  </si>
  <si>
    <r>
      <t>Geschäftsaufwand pro Mitarbeiter</t>
    </r>
    <r>
      <rPr>
        <sz val="10"/>
        <color rgb="FFFF0000"/>
        <rFont val="Arial"/>
        <family val="2"/>
      </rPr>
      <t xml:space="preserve"> (in 1'000 Franken)</t>
    </r>
  </si>
  <si>
    <t>Siehe Erläuterungen</t>
  </si>
  <si>
    <t>Liegenschaften, Bau- und Umbaurechnungen, Einbauten in fremde Liegenschaften</t>
  </si>
  <si>
    <t>Objekte im Finanzierungsleasing</t>
  </si>
  <si>
    <t>übrige Sachanlagen</t>
  </si>
  <si>
    <t>davon: Total nachrangige Forderungen</t>
  </si>
  <si>
    <t>davon: Total nachrangige Verpflichtungen</t>
  </si>
  <si>
    <t>Wohnliegenschaften</t>
  </si>
  <si>
    <t>Büro- und Geschäftshäuser</t>
  </si>
  <si>
    <t>Gewerbe und Industrie</t>
  </si>
  <si>
    <t>hypothekarisch gedeckt (ohne öffentlich-rechtliche Körperschaften)</t>
  </si>
  <si>
    <t>Lombardkredite (ohne öffentlich-rechtliche Körperschaften)</t>
  </si>
  <si>
    <t>mit anderer Deckung (ohne öffentlich-rechtliche Körperschaften)</t>
  </si>
  <si>
    <t>AUR_K</t>
  </si>
  <si>
    <t>AU301</t>
  </si>
  <si>
    <t>AU302</t>
  </si>
  <si>
    <t>AU303</t>
  </si>
  <si>
    <t>AU304</t>
  </si>
  <si>
    <t>AU305</t>
  </si>
  <si>
    <t>AU306A</t>
  </si>
  <si>
    <t>AU306B</t>
  </si>
  <si>
    <t>AU309</t>
  </si>
  <si>
    <t>Nicht konsolidierte Beteiligungen</t>
  </si>
  <si>
    <t>Kapitalreserve</t>
  </si>
  <si>
    <t>Gewinnreserve</t>
  </si>
  <si>
    <t xml:space="preserve">Konzerngewinn / Konzernverlust </t>
  </si>
  <si>
    <t>2.19.1</t>
  </si>
  <si>
    <t xml:space="preserve">Forderungen gegenüber nicht konsolidierten Gruppengesellschaften </t>
  </si>
  <si>
    <t xml:space="preserve">Verpflichtungen gegenüber nicht konsolidierten Gruppengesellschaften </t>
  </si>
  <si>
    <t>davon: Minderheitsanteile am Konzerngewinn / Konzernverlust</t>
  </si>
  <si>
    <t>(vor Gewinnverwendung)</t>
  </si>
  <si>
    <t>Kapitalreserve Ende Vorjahr (vor Gewinnverwendung Vorjahr)</t>
  </si>
  <si>
    <t>Kapitalreserve Ende Berichtsjahr (vor Gewinnverwendung Berichtsjahr)</t>
  </si>
  <si>
    <t>Gewinnreserve Ende Vorjahr (vor Gewinnverwendung Vorjahr)</t>
  </si>
  <si>
    <t>Zuweisungen aus Gewinnen</t>
  </si>
  <si>
    <t>Entnahmen zum Verlustausgleich</t>
  </si>
  <si>
    <t>Andere im Berichtsjahr gebuchte Entnahmen</t>
  </si>
  <si>
    <t>Gewinnreserven Ende Berichtsjahr (vor Gewinnverwendung Berichtsjahr)</t>
  </si>
  <si>
    <t>Währungsumrechnungsreserve</t>
  </si>
  <si>
    <t>Währungsumrechnungsreserve Ende Vorjahr</t>
  </si>
  <si>
    <t>Währungsumrechnungsreserve Ende Berichtsjahr</t>
  </si>
  <si>
    <t>Eigene Kapitalanteile Anfang Berichtsjahr Ende Vorjahr</t>
  </si>
  <si>
    <t>Eigene Kapitalanteile Ende Vorjahr</t>
  </si>
  <si>
    <t>Andere Buchungen Transaktionen in den eigenen Kapitalanteilen im Berichtsjahr</t>
  </si>
  <si>
    <t xml:space="preserve">Im Berichtsjahr durchgeführte Kapitalerhöhungen </t>
  </si>
  <si>
    <t>Andere Transaktionen in der Bilanzposition Minderheitsanteile</t>
  </si>
  <si>
    <t>Im Berichtsjahr gebuchte Zuweisungen aus Gewinnen</t>
  </si>
  <si>
    <t>Im Berichtsjahr gebuchte Entnahmen</t>
  </si>
  <si>
    <t>Änderung des
Konsolidierungs-
kreises</t>
  </si>
  <si>
    <t>selbst entwickelte oder erworbene Software</t>
  </si>
  <si>
    <t>davon: Minderheitsanteile am Konzerngewinn/Konzernverlust</t>
  </si>
  <si>
    <t>Treuhandgeschäfte</t>
  </si>
  <si>
    <t>bei Drittgesellschaften</t>
  </si>
  <si>
    <t xml:space="preserve">Angabe der Forderungen und Verpflichtungen gegenüber nahestehenden Personen </t>
  </si>
  <si>
    <t>Konzerngewinn / Konzernverlust</t>
  </si>
  <si>
    <t>Eigene Kapitalanteile</t>
  </si>
  <si>
    <t>Gesellschaftskapital Ende Vorjahr</t>
  </si>
  <si>
    <t>Gefährdete Forderungen</t>
  </si>
  <si>
    <t>Einzelwertberichtigungen</t>
  </si>
  <si>
    <t>Pauschalierte Einzelwertberichtigungen</t>
  </si>
  <si>
    <t>Minderheitsanteile am Eigenkapital</t>
  </si>
  <si>
    <t xml:space="preserve">Minderheitsanteile am Eigenkapital Ende Vorjahr </t>
  </si>
  <si>
    <t>Minderheitsanteile am Eigenkapital Ende Berichtsjahr</t>
  </si>
  <si>
    <t>8.1</t>
  </si>
  <si>
    <t>8.2</t>
  </si>
  <si>
    <t>*</t>
  </si>
  <si>
    <t>Personalbestand</t>
  </si>
  <si>
    <t>4 *</t>
  </si>
  <si>
    <t>5.1 *</t>
  </si>
  <si>
    <t>5.2 *</t>
  </si>
  <si>
    <t>6 *</t>
  </si>
  <si>
    <t>Vermögen mit Verwaltungsmandat</t>
  </si>
  <si>
    <t>7 *</t>
  </si>
  <si>
    <t>1.5 *</t>
  </si>
  <si>
    <t>1.7 *</t>
  </si>
  <si>
    <t>2.5 *</t>
  </si>
  <si>
    <t>4.6 *</t>
  </si>
  <si>
    <t>5.3 *</t>
  </si>
  <si>
    <t>8 *</t>
  </si>
  <si>
    <t>12 *</t>
  </si>
  <si>
    <t>Steuern</t>
  </si>
  <si>
    <t>13 *</t>
  </si>
  <si>
    <t>5 *</t>
  </si>
  <si>
    <t>9.3 *</t>
  </si>
  <si>
    <t>1 *</t>
  </si>
  <si>
    <t>1.1 *</t>
  </si>
  <si>
    <t>1.2 *</t>
  </si>
  <si>
    <t>1.3 *</t>
  </si>
  <si>
    <t>1.4.1 *</t>
  </si>
  <si>
    <t>1.4.2 *</t>
  </si>
  <si>
    <t>2 *</t>
  </si>
  <si>
    <t>Offene derivative Finanzinstrumente I *</t>
  </si>
  <si>
    <t>Kennzahlen *</t>
  </si>
  <si>
    <t>Konsistenzprüfungen</t>
  </si>
  <si>
    <t>Anzahl Fehler</t>
  </si>
  <si>
    <t>Anzahl Warnungen</t>
  </si>
  <si>
    <t>Total</t>
  </si>
  <si>
    <t>Konsolidierte Basis</t>
  </si>
  <si>
    <t>Bilanz (vor Gewinnverwendung)</t>
  </si>
  <si>
    <t>Übrige Finanzinstrumente mit Fair-Value-Bewertung</t>
  </si>
  <si>
    <t>davon: öffentlich-rechtliche Körperschaften</t>
  </si>
  <si>
    <t>öffentlich-rechtliche Körperschaften</t>
  </si>
  <si>
    <t>Offene derivative Finanzinstrumente II *</t>
  </si>
  <si>
    <t>Konzerngewinn bzw. Konzernverlust in % des Eigenkapitals</t>
  </si>
  <si>
    <r>
      <t xml:space="preserve">Eigene Kapitalanteile </t>
    </r>
    <r>
      <rPr>
        <sz val="10"/>
        <rFont val="Arial"/>
        <family val="2"/>
      </rPr>
      <t>(Minusposition)</t>
    </r>
  </si>
  <si>
    <t>Positive Wieder-
beschaffungswerte 
(kumuliert)</t>
  </si>
  <si>
    <t>Negative Wieder-
beschaffungswerte 
(kumuliert)</t>
  </si>
  <si>
    <t>bei verbundenen Gesellschaften</t>
  </si>
  <si>
    <t>Geschätzte Verwertungserlöse der Sicherheiten</t>
  </si>
  <si>
    <t>Nominalbetrag der überfälligen Forderungen</t>
  </si>
  <si>
    <t>davon: aus Forderungen gegenüber Kunden</t>
  </si>
  <si>
    <t>davon: aus Hypothekarforderungen</t>
  </si>
  <si>
    <t>Eigenkapital-Analyse *</t>
  </si>
  <si>
    <t>Konsolidierte Basis / Konzern</t>
  </si>
  <si>
    <t>Stand Ende Berichtsjahr *</t>
  </si>
  <si>
    <t>Tel: +41 58 631 00 00</t>
  </si>
  <si>
    <t>Kommissionsertrag Wertschriften- und Anlagegeschäft</t>
  </si>
  <si>
    <t>SNB-Code</t>
  </si>
  <si>
    <t>Umbuchungen</t>
  </si>
  <si>
    <t>Techn-Nr.</t>
  </si>
  <si>
    <t>(ausser bei Angaben mit explizitem Hinweis «in 1'000 Franken»)</t>
  </si>
  <si>
    <t>1.5.1</t>
  </si>
  <si>
    <t>1.5.1.1</t>
  </si>
  <si>
    <t>1.5.2.1</t>
  </si>
  <si>
    <t>1.9.2</t>
  </si>
  <si>
    <t>2.8.1</t>
  </si>
  <si>
    <t>mit Restlaufzeit von weniger als 1 Jahr</t>
  </si>
  <si>
    <t>2.8.2</t>
  </si>
  <si>
    <t>mit Restlaufzeit von 1 Jahr und mehr</t>
  </si>
  <si>
    <t>Fiduziarisch gehaltene Kryptowährungen für Rechnung von Kunden, falls die Kryptowährungen im Konkursfall der Bank/des Wertpapierhauses aussonderbar sind</t>
  </si>
  <si>
    <t>6.5</t>
  </si>
  <si>
    <t>Unterdeckung in den Wertberichtigungen für erwartete Verluste bzw. für inhärente Ausfallrisiken</t>
  </si>
  <si>
    <t>9.3</t>
  </si>
  <si>
    <t>Unterdeckung in den Rückstellungen für erwartete Verluste bzw. für inhärente Ausfallrisiken</t>
  </si>
  <si>
    <t>10.1</t>
  </si>
  <si>
    <t>10.3</t>
  </si>
  <si>
    <t>Rückstellungen für Ausfallrisiken gemäss Art. 28 Abs. 1 RelV-FINMA</t>
  </si>
  <si>
    <t>Rückstellungen für Ausfallrisiken von Ausserbilanzgeschäften, für die keine Rückstellungen gemäss Art. 28 Abs. 1 RelV-FINMA gebildet wurden (Art. 28 Abs. 6 RelV-FINMA)</t>
  </si>
  <si>
    <t>3.2.3</t>
  </si>
  <si>
    <t>Rückstellungen für inhärente Ausfallrisiken</t>
  </si>
  <si>
    <t>3.2.4</t>
  </si>
  <si>
    <t>Rückstellungen für latente Ausfallrisiken</t>
  </si>
  <si>
    <t>9.1 *</t>
  </si>
  <si>
    <t>9.2 *</t>
  </si>
  <si>
    <t>davon: verrechnet mit Bilanzposition Finanzanlagen</t>
  </si>
  <si>
    <t>9.5</t>
  </si>
  <si>
    <t xml:space="preserve">9.6
</t>
  </si>
  <si>
    <t>Wertberichtigungen für Ausfallrisiken auf nicht gefährdeten Forderungen</t>
  </si>
  <si>
    <t>9.6.3</t>
  </si>
  <si>
    <t>Wertberichtigungen für inhärente Ausfallrisiken</t>
  </si>
  <si>
    <t>9.6.4</t>
  </si>
  <si>
    <t>Depotvolumen: Wertschriften- und Edelmetallbestände von Kunden ohne Banken/Wertpapierhäuser</t>
  </si>
  <si>
    <t>Treuhandgeschäfte aus Securities Lending und Borrowing, welche die Bank/das Wertpapierhaus in eigenem Namen für Rechnung von Kunden tätigt</t>
  </si>
  <si>
    <t>Wertberichtigungen für latente Ausfallrisiken</t>
  </si>
  <si>
    <t>AUMD1</t>
  </si>
  <si>
    <t>Qualitative Fragen</t>
  </si>
  <si>
    <t>Für die Rechnungslegung angewandte Vorschriften, Ansätze und Währung</t>
  </si>
  <si>
    <t xml:space="preserve">3 *
</t>
  </si>
  <si>
    <t>In welcher Währung erfolgt die Rechnungslegung 
(Art. 958d Abs. 3 OR)?</t>
  </si>
  <si>
    <r>
      <t xml:space="preserve">Wertberichtigungen/Rückstellungen für inhärente Ausfallrisiken gemäss Art. 25 Abs. 1 Bst. b RelV-FINMA </t>
    </r>
    <r>
      <rPr>
        <b/>
        <sz val="10"/>
        <color theme="1"/>
        <rFont val="Arial"/>
        <family val="2"/>
      </rPr>
      <t>( REB )</t>
    </r>
  </si>
  <si>
    <r>
      <t>Wertberichtigungen/Rückstellungen für erwartete Verluste gemäss Art. 25 Abs. 1 Bst. a i.V.m Art. 25 Abs. 4 RelV-FINMA</t>
    </r>
    <r>
      <rPr>
        <b/>
        <sz val="10"/>
        <rFont val="Arial"/>
        <family val="2"/>
      </rPr>
      <t xml:space="preserve"> ( REA )</t>
    </r>
  </si>
  <si>
    <r>
      <t xml:space="preserve">Rechnungslegungsvorschriften nach RelV-FINMA </t>
    </r>
    <r>
      <rPr>
        <b/>
        <sz val="10"/>
        <rFont val="Arial"/>
        <family val="2"/>
      </rPr>
      <t>( REV )</t>
    </r>
  </si>
  <si>
    <r>
      <t xml:space="preserve">US-GAAP </t>
    </r>
    <r>
      <rPr>
        <b/>
        <sz val="10"/>
        <color theme="1"/>
        <rFont val="Arial"/>
        <family val="2"/>
      </rPr>
      <t>( USP )</t>
    </r>
  </si>
  <si>
    <r>
      <t xml:space="preserve">IFRS </t>
    </r>
    <r>
      <rPr>
        <b/>
        <sz val="10"/>
        <color theme="1"/>
        <rFont val="Arial"/>
        <family val="2"/>
      </rPr>
      <t>( IFS )</t>
    </r>
  </si>
  <si>
    <r>
      <t xml:space="preserve">Wertberichtigungen/Rückstellungen für latente Ausfallrisiken gemäss Art. 25 Abs. 1 Bst. c RelV-FINMA </t>
    </r>
    <r>
      <rPr>
        <b/>
        <sz val="10"/>
        <color theme="1"/>
        <rFont val="Arial"/>
        <family val="2"/>
      </rPr>
      <t>( REC )</t>
    </r>
  </si>
  <si>
    <r>
      <t>Übrige Währungen</t>
    </r>
    <r>
      <rPr>
        <b/>
        <sz val="10"/>
        <color theme="1"/>
        <rFont val="Arial"/>
        <family val="2"/>
      </rPr>
      <t xml:space="preserve"> ( UBR )</t>
    </r>
  </si>
  <si>
    <r>
      <t>Yen</t>
    </r>
    <r>
      <rPr>
        <b/>
        <sz val="10"/>
        <color theme="1"/>
        <rFont val="Arial"/>
        <family val="2"/>
      </rPr>
      <t xml:space="preserve"> ( JPY )</t>
    </r>
  </si>
  <si>
    <r>
      <t xml:space="preserve">Britisches Pfund </t>
    </r>
    <r>
      <rPr>
        <b/>
        <sz val="10"/>
        <color theme="1"/>
        <rFont val="Arial"/>
        <family val="2"/>
      </rPr>
      <t>(GBP)</t>
    </r>
  </si>
  <si>
    <r>
      <t xml:space="preserve">US-Dollar </t>
    </r>
    <r>
      <rPr>
        <b/>
        <sz val="10"/>
        <color theme="1"/>
        <rFont val="Arial"/>
        <family val="2"/>
      </rPr>
      <t>( USD )</t>
    </r>
  </si>
  <si>
    <r>
      <t>Euro</t>
    </r>
    <r>
      <rPr>
        <b/>
        <sz val="10"/>
        <color theme="1"/>
        <rFont val="Arial"/>
        <family val="2"/>
      </rPr>
      <t xml:space="preserve"> ( EUR )</t>
    </r>
  </si>
  <si>
    <r>
      <t>Schweizer Franken</t>
    </r>
    <r>
      <rPr>
        <b/>
        <sz val="10"/>
        <color theme="1"/>
        <rFont val="Arial"/>
        <family val="2"/>
      </rPr>
      <t xml:space="preserve"> ( CHF )</t>
    </r>
  </si>
  <si>
    <t>AUMD1, AU301-AU306B, AU309</t>
  </si>
  <si>
    <t>1.5</t>
  </si>
  <si>
    <t>Inhaltliche Fragen zur Erhebung:</t>
  </si>
  <si>
    <t>aufsichtsreporting@finma.ch</t>
  </si>
  <si>
    <t>1.5.2</t>
  </si>
  <si>
    <t>davon: Renditeliegenschaften (IPRE)</t>
  </si>
  <si>
    <t>Übrige Liegenschaften</t>
  </si>
  <si>
    <t>davon: Finanzanlagen mit HQLA-Charakter</t>
  </si>
  <si>
    <t>Unterdeckung in den Wertberichtigungen für inhärente Ausfallrisiken</t>
  </si>
  <si>
    <t>Unterdeckung in den Rückstellungen für inhärente Ausfallrisiken</t>
  </si>
  <si>
    <r>
      <t xml:space="preserve">Wertberichtigungen/Rückstellungen für erwartete Verluste nach anerkanntem internationalen Standard gemäss Art. 25 Abs. 1 Bst. a RelV-FINMA i.V.m Art. 3 Abs. 4 Bst. c RelV-FINMA </t>
    </r>
    <r>
      <rPr>
        <b/>
        <sz val="10"/>
        <rFont val="Arial"/>
        <family val="2"/>
      </rPr>
      <t>( REI )</t>
    </r>
  </si>
  <si>
    <t>9 *</t>
  </si>
  <si>
    <t>10 *</t>
  </si>
  <si>
    <t xml:space="preserve">3.2
</t>
  </si>
  <si>
    <t>Wertberichtigungen für Ausfallrisiken auf gefährdeten Forderungen</t>
  </si>
  <si>
    <t xml:space="preserve">2 *
</t>
  </si>
  <si>
    <t xml:space="preserve">1 *
</t>
  </si>
  <si>
    <t>Welche Rechnungslegungsvorschriften werden für die Konzernrechnung 
angewandt?</t>
  </si>
  <si>
    <t xml:space="preserve">Welcher Ansatz für die Bildung von Wertberichtigungen für Ausfallrisiken auf nicht 
gefährdeten Forderungen gemäss Art. 25 RelV-FINMA (und sinngemäss von 
Rückstellungen auf Ausserbilanzgeschäften gemäss Art. 28 Abs. 6 RelV-FINMA) wird 
angewandt? </t>
  </si>
  <si>
    <t>davon: Banken und Wertpapierhäuser</t>
  </si>
  <si>
    <t>Statistik</t>
  </si>
  <si>
    <t>Wertberichtigungen für erwartete Verluste gemäss Art. 25 Abs. 4 RelV-FINMA</t>
  </si>
  <si>
    <t>Unterdeckung in den Wertberichtigungen für erwartete Verluste gemäss Art. 25 Abs. 4 RelV-FINMA</t>
  </si>
  <si>
    <t>Unterdeckung in den Rückstellungen für erwartete Verluste gemäss Art. 28 Abs. 6 RelV-FINMA</t>
  </si>
  <si>
    <t>9.1</t>
  </si>
  <si>
    <t>Angabe des Zeitraumes für den Wiederaufbau der Wertberichtigungen für erwartete Verluste gemäss Art. 25 Abs. 4 RelV-FINMA (Angabe in Jahren)</t>
  </si>
  <si>
    <t>Angabe des Zeitraumes für den Wiederaufbau der Rückstellungen für erwartete Verluste gemäss Art. 28 Abs. 6 RelV-FINMA (Angabe in Jahren)</t>
  </si>
  <si>
    <t>6.3</t>
  </si>
  <si>
    <t>6.4</t>
  </si>
  <si>
    <t>9.2</t>
  </si>
  <si>
    <t>Angabe des Zeitraumes für den Wiederaufbau der Wertberichtigungen für inhärente Ausfallrisiken (Angabe in Jahren)</t>
  </si>
  <si>
    <t>9.4</t>
  </si>
  <si>
    <t>10.2</t>
  </si>
  <si>
    <t>10.4</t>
  </si>
  <si>
    <t>Wertberichtigungen für erwartete Verluste, die auf der Basis eines anerkannten internationalen Ansatzes zur Rechnungslegung gebildet wurden</t>
  </si>
  <si>
    <t>9.6.1</t>
  </si>
  <si>
    <t>9.6.2</t>
  </si>
  <si>
    <t>Rückstellungen für erwartete Verluste gemäss Art. 28 Abs. 6 RelV-FINMA</t>
  </si>
  <si>
    <t>3.2.2</t>
  </si>
  <si>
    <t>Rückstellungen für erwartete Verluste, die auf Basis eines anerkannten internationalen Ansatzes zur Rechnungslegung gebildet wurden</t>
  </si>
  <si>
    <t>3.2.1</t>
  </si>
  <si>
    <t>Angabe des Zeitraumes für den Wiederaufbau der Rückstellungen für inhärente Ausfallrisiken 
(Angabe in Jahren)</t>
  </si>
  <si>
    <t>Tabelle</t>
  </si>
  <si>
    <t>Regel-ID</t>
  </si>
  <si>
    <t>Name</t>
  </si>
  <si>
    <t>Excel-Regel</t>
  </si>
  <si>
    <t>Fachliche Regel</t>
  </si>
  <si>
    <t>Auswertung</t>
  </si>
  <si>
    <t>AUR_K_AKT.K001</t>
  </si>
  <si>
    <t>Berechnung Total Aktiven</t>
  </si>
  <si>
    <t>K49=SUM(K38,K34,K23,K33,K25,K22,K31,K26,K44,K48,K37,K39,K47,K32,K24)(±0.5)</t>
  </si>
  <si>
    <t>BIL.AKT.TOT{}=SUM(BIL.AKT.BET{},BIL.AKT.FAN{},BIL.AKT.FBA{},BIL.AKT.FFV{},BIL.AKT.FKU{},BIL.AKT.FMI{},BIL.AKT.HGE{},BIL.AKT.HYP{},BIL.AKT.IMW{},BIL.AKT.NEG{},BIL.AKT.REA{},BIL.AKT.SAN{},BIL.AKT.SON{},BIL.AKT.WBW{},BIL.AKT.WFG{})(±0.5)</t>
  </si>
  <si>
    <t>AUR_K_AKT.K002</t>
  </si>
  <si>
    <t>Total Aktiven &gt; 0</t>
  </si>
  <si>
    <t>K49&gt;0</t>
  </si>
  <si>
    <t>BIL.AKT.TOT{}&gt;0</t>
  </si>
  <si>
    <t>AUR_K_AKT.K003</t>
  </si>
  <si>
    <t>Davon-Prüfung Total Aktiven mit Unterposition Total Nachrangige Forderungen</t>
  </si>
  <si>
    <t>K49&gt;=K50(±0.5)</t>
  </si>
  <si>
    <t>BIL.AKT.TOT{}&gt;=BIL.AKT.TOT.NRA{}(±0.5)</t>
  </si>
  <si>
    <t>AUR_K_AKT.K004</t>
  </si>
  <si>
    <t>Total Aktiven &lt;&gt; Total nachrangige Forderungen</t>
  </si>
  <si>
    <t>IF(K49&lt;&gt;0,NOT(K49=K50),TRUE)</t>
  </si>
  <si>
    <t>IF(BIL.AKT.TOT{}&lt;&gt;0,NOT(BIL.AKT.TOT{}=BIL.AKT.TOT.NRA{}),TRUE)</t>
  </si>
  <si>
    <t>AUR_K_AKT.K005</t>
  </si>
  <si>
    <t>Davon-Prüfung Total nachrangige Forderungen mit Unterposition Mit Wandlungspflicht und / oder Forderungsverzicht</t>
  </si>
  <si>
    <t>K50&gt;=SUM(K51)(±0.5)</t>
  </si>
  <si>
    <t>BIL.AKT.TOT.NRA{}&gt;=SUM(BIL.AKT.TOT.NRA.WAF{})(±0.5)</t>
  </si>
  <si>
    <t>AUR_K_AKT.K006</t>
  </si>
  <si>
    <t>Davon-Prüfung Finanzanlagen mit Unterposition</t>
  </si>
  <si>
    <t>K34&gt;=SUM(K36,K35)(±0.5)</t>
  </si>
  <si>
    <t>BIL.AKT.FAN{}&gt;=SUM(BIL.AKT.FAN.HQL{},BIL.AKT.FAN.LIS{})(±0.5)</t>
  </si>
  <si>
    <t>AUR_K_AKT.K007</t>
  </si>
  <si>
    <t>Total Sachanlagen</t>
  </si>
  <si>
    <t>K39=K40+K41+K43+K42(±0.5)</t>
  </si>
  <si>
    <t>BIL.AKT.SAN{}=BIL.AKT.SAN.LBU{}+BIL.AKT.SAN.OFL{}+BIL.AKT.SAN.UES.SWA{}+BIL.AKT.SAN.UES.UEB{}(±0.5)</t>
  </si>
  <si>
    <t>AUR_K_AKT.K008</t>
  </si>
  <si>
    <t>Davon-Prüfung Immaterielle Werte mit Unterpositionen Goodwill und Patente / Lizenzen</t>
  </si>
  <si>
    <t>K44&gt;=SUM(K45,K46)(±0.5)</t>
  </si>
  <si>
    <t>BIL.AKT.IMW{}&gt;=SUM(BIL.AKT.IMW.GWI{},BIL.AKT.IMW.PLI{})(±0.5)</t>
  </si>
  <si>
    <t>AUR_K_AKT.K009</t>
  </si>
  <si>
    <t>Davon-Prüfung Treuhandanlagen mit Unterpositionen Bei Drittgesellschaften und Bei verbundenen Gesellschaften</t>
  </si>
  <si>
    <t>K91&gt;=SUM(K92,K93)(±0.5)</t>
  </si>
  <si>
    <t>ABI.TRE.AKT.TAN{}&gt;=SUM(ABI.TRE.AKT.TAN.TBD{},ABI.TRE.AKT.TAN.TBG{})(±0.5)</t>
  </si>
  <si>
    <t>AUR_K_AKT.K010</t>
  </si>
  <si>
    <t>Total Hypothekarforderungen</t>
  </si>
  <si>
    <t>K26=K27+K29(±0.5)</t>
  </si>
  <si>
    <t>BIL.AKT.HYP{}=BIL.AKT.HYP.WOH{}+BIL.AKT.HYP.UBR{}(±0.5)</t>
  </si>
  <si>
    <t>AUR_K_AKT.K011</t>
  </si>
  <si>
    <t>Davon-Prüfung Hypothekarforderungen, Wohnliegenschaften</t>
  </si>
  <si>
    <t>K27&gt;=SUM(K28)(±0.5)</t>
  </si>
  <si>
    <t>BIL.AKT.HYP.WOH{}&gt;=SUM(BIL.AKT.HYP.WOH.IPR{})(±0.5)</t>
  </si>
  <si>
    <t>AUR_K_AKT.K012</t>
  </si>
  <si>
    <t>Davon-Prüfung Hypothekarforderungen, übrige Liegenschaften</t>
  </si>
  <si>
    <t>K29&gt;=SUM(K30)(±0.5)</t>
  </si>
  <si>
    <t>BIL.AKT.HYP.UBR{}&gt;=SUM(BIL.AKT.HYP.UBR.IPR{})(±0.5)</t>
  </si>
  <si>
    <t>AUR_K_AKT.KD001</t>
  </si>
  <si>
    <t>Davon-Prüfung Total Aktiven mit Unterpositionen Forderungen gegenüber nahestehenden Personen</t>
  </si>
  <si>
    <t>K49&gt;=SUM(K100,K103,K102,K99,K101)(±0.5)</t>
  </si>
  <si>
    <t>BIL.AKT.TOT{}&gt;=SUM(BIL.AKT.TOT.FVN.FNP{GRG},BIL.AKT.TOT.FVN.FNP{NAP},BIL.AKT.TOT.FVN.FNP{ORG},BIL.AKT.TOT.FVN.FNP{QUB},BIL.AKT.TOT.FVN.FNP{VGS})(±0.5)</t>
  </si>
  <si>
    <t>AUR_K_ARI.K002</t>
  </si>
  <si>
    <t>Werte vorhanden: Unterdeckung Wertberichtigungen für erwartete Verluste</t>
  </si>
  <si>
    <t>AND(IF(K124&gt;0,K125&gt;0,TRUE),IF(K125&gt;0,K124&gt;0,TRUE))</t>
  </si>
  <si>
    <t>AND(IF(ARI.WAL.WNG.INA.UDW{}&gt;0,ARI.WAL.WNG.INA.ZEI{}&gt;0,TRUE),IF(ARI.WAL.WNG.INA.ZEI{}&gt;0,ARI.WAL.WNG.INA.UDW{}&gt;0,TRUE))</t>
  </si>
  <si>
    <t>AUR_K_ARI.K003</t>
  </si>
  <si>
    <t>Werte vorhanden: Unterdeckung Wertberichtigungen für inhärente Ausfallrisiken</t>
  </si>
  <si>
    <t>AND(IF(K126&gt;0,K127&gt;0,TRUE),IF(K127&gt;0,K126&gt;0,TRUE))</t>
  </si>
  <si>
    <t>AND(IF(ARI.WAL.WNG.INH.UDW{}&gt;0,ARI.WAL.WNG.INH.ZEI{}&gt;0,TRUE),IF(ARI.WAL.WNG.INH.ZEI{}&gt;0,ARI.WAL.WNG.INH.UDW{}&gt;0,TRUE))</t>
  </si>
  <si>
    <t>AUR_K_ARI.K004</t>
  </si>
  <si>
    <t>Unterdeckung Wertberichtigungen für erwartete Verluste oder für inhärente Ausfallrisiken, entweder-oder</t>
  </si>
  <si>
    <t>OR(OR(IF(K124&gt;0,NOT(K126&lt;&gt;0),TRUE),IF(K126&gt;0,NOT(K124&lt;&gt;0),TRUE)),AND(NOT(K124&lt;&gt;0),NOT(K126&lt;&gt;0)))</t>
  </si>
  <si>
    <t>OR(OR(IF(ARI.WAL.WNG.INA.UDW{}&gt;0,NOT(ARI.WAL.WNG.INH.UDW{}&lt;&gt;0),TRUE),IF(ARI.WAL.WNG.INH.UDW{}&gt;0,NOT(ARI.WAL.WNG.INA.UDW{}&lt;&gt;0),TRUE)),AND(NOT(ARI.WAL.WNG.INA.UDW{}&lt;&gt;0),NOT(ARI.WAL.WNG.INH.UDW{}&lt;&gt;0)))</t>
  </si>
  <si>
    <t>AUR_K_D.D001</t>
  </si>
  <si>
    <t>Berechnung Gedeckt, Total Sektorale Gliederung nach ESVG</t>
  </si>
  <si>
    <t>K113=K114+K115+K116+K117(±0.5)</t>
  </si>
  <si>
    <t>KRD.KRV.UEK.FKU{GED,T,BRW}=KRD.KRV.UEK.FKU{GED,ORK,BRW}+KRD.KRV.UEK.FKU{HYD,U,BRW}+KRD.KRV.UEK.FKU{LBK,U,BRW}+KRD.KRV.UEK.FKU{GED_U,U,BRW}(±0.5)</t>
  </si>
  <si>
    <t>AUR_K_D.D002</t>
  </si>
  <si>
    <t>Davon-Prüfung Total Sektorale Gliederung nach Deckung mit Unterposition Öffentlich-rechtliche Körperschaften</t>
  </si>
  <si>
    <t>K111&gt;=K112(±0.5)</t>
  </si>
  <si>
    <t>KRD.KRV.UEK.FKU{UNG,T,BRW}&gt;=KRD.KRV.UEK.FKU{UNG,ORK,BRW}(±0.5)</t>
  </si>
  <si>
    <t>K113&gt;=K114(±0.5)</t>
  </si>
  <si>
    <t>KRD.KRV.UEK.FKU{GED,T,BRW}&gt;=KRD.KRV.UEK.FKU{GED,ORK,BRW}(±0.5)</t>
  </si>
  <si>
    <t>AUR_K_D.D003</t>
  </si>
  <si>
    <t>Total Pfandobjekt Hypothekarforderungen</t>
  </si>
  <si>
    <t>K118=SUM(K120,K121,K122,K119)(±0.5)</t>
  </si>
  <si>
    <t>KRD.KRV.HYK.HYP{T,BRW}=SUM(KRD.KRV.HYK.HYP{BGL,BRW},KRD.KRV.HYK.HYP{GIL,BRW},KRD.KRV.HYK.HYP{U,BRW},KRD.KRV.HYK.HYP{WLG,BRW})(±0.5)</t>
  </si>
  <si>
    <t>AU301,AU304</t>
  </si>
  <si>
    <t>AUR_K_D.D006</t>
  </si>
  <si>
    <t>Berechnung Entwicklung Wertberichtigungen / Rückstellungen / Reserven für allgemeine Bankrisiken</t>
  </si>
  <si>
    <t>'AU301'!K65='AU304'!K34+SUM('AU304'!M34,'AU304'!Q34,'AU304'!N34,'AU304'!P34,'AU304'!O34)-SUM('AU304'!R34,'AU304'!L34)(±0.5)</t>
  </si>
  <si>
    <t>BIL.PAS.RUE{SEB}=BIL.PAS.RUE{SEV}+SUM(BIL.PAS.RUE{AEK},BIL.PAS.RUE{NBI},BIL.PAS.RUE{UMB},BIL.PAS.RUE{UZW},BIL.PAS.RUE{WAD})-SUM(BIL.PAS.RUE{ALO},BIL.PAS.RUE{ZKV})(±0.5)</t>
  </si>
  <si>
    <t>'AU301'!K66='AU304'!K35+SUM('AU304'!M35,'AU304'!Q35,'AU304'!N35,'AU304'!P35,'AU304'!O35)-SUM('AU304'!R35,'AU304'!L35)(±0.5)</t>
  </si>
  <si>
    <t>BIL.PAS.RAB{SEB}=BIL.PAS.RAB{SEV}+SUM(BIL.PAS.RAB{AEK},BIL.PAS.RAB{NBI},BIL.PAS.RAB{UMB},BIL.PAS.RAB{UZW},BIL.PAS.RAB{WAD})-SUM(BIL.PAS.RAB{ALO},BIL.PAS.RAB{ZKV})(±0.5)</t>
  </si>
  <si>
    <t>AU301,AU303</t>
  </si>
  <si>
    <t>AUR_K_D.D007</t>
  </si>
  <si>
    <t>Berechnung Entwicklung Minderheitsanteile</t>
  </si>
  <si>
    <t>'AU301'!K73='AU303'!K53+SUM('AU303'!K56,'AU303'!K58,'AU303'!K60,'AU303'!K54,'AU303'!K57)-SUM('AU303'!K59,'AU303'!K55)(±0.5)</t>
  </si>
  <si>
    <t>BIL.PAS.MAE{SEB}=BIL.PAS.MAE{SEV}+SUM(BIL.PAS.MAE{ATB},BIL.PAS.MAE{AZU},BIL.PAS.MAE{DBB},BIL.PAS.MAE{KAE},BIL.PAS.MAE{ZUG})-SUM(BIL.PAS.MAE{BEN},BIL.PAS.MAE{KAR})(±0.5)</t>
  </si>
  <si>
    <t>AUR_K_D.D008</t>
  </si>
  <si>
    <t>Berechnung Entwicklung Eigene Kapitalanteile</t>
  </si>
  <si>
    <t>'AU301'!K72='AU303'!K47+SUM('AU303'!K50,'AU303'!K48)-SUM('AU303'!K49)(±0.5)</t>
  </si>
  <si>
    <t>BIL.PAS.EKA{SEB}=BIL.PAS.EKA{SEV}+SUM(BIL.PAS.EKA{ATB},BIL.PAS.EKA{EWK})-SUM(BIL.PAS.EKA{VKA})(±0.5)</t>
  </si>
  <si>
    <t>AUR_K_D.D009</t>
  </si>
  <si>
    <t>Berechnung Entwicklung Gewinnreserve</t>
  </si>
  <si>
    <t>'AU301'!K70='AU303'!K35+SUM('AU303'!K37,'AU303'!K40,'AU303'!K36)-SUM('AU303'!K39,'AU303'!K38)(±0.5)</t>
  </si>
  <si>
    <t>BIL.PAS.GRE{SEB}=BIL.PAS.GRE{SEV}+SUM(BIL.PAS.GRE{AZU},BIL.PAS.GRE{DBB},BIL.PAS.GRE{ZUG})-SUM(BIL.PAS.GRE{ABE},BIL.PAS.GRE{EVA})(±0.5)</t>
  </si>
  <si>
    <t>AUR_K_D.D010</t>
  </si>
  <si>
    <t>Berechnung Entwicklung Kapitalreserve</t>
  </si>
  <si>
    <t>'AU301'!K68='AU303'!K28+SUM('AU303'!K30,'AU303'!K32,'AU303'!K29)-SUM('AU303'!K31)(±0.5)</t>
  </si>
  <si>
    <t>BIL.PAS.KRE{SEB}=BIL.PAS.KRE{SEV}+SUM(BIL.PAS.KRE{AZU},BIL.PAS.KRE{DBB},BIL.PAS.KRE{LAG})-SUM(BIL.PAS.KRE{BEN})(±0.5)</t>
  </si>
  <si>
    <t>AUR_K_D.D011</t>
  </si>
  <si>
    <t>Berechnung Entwicklung Gesellschaftskapital</t>
  </si>
  <si>
    <t>'AU301'!K67='AU303'!K22+SUM('AU303'!K25,'AU303'!K23)-SUM('AU303'!K24)(±0.5)</t>
  </si>
  <si>
    <t>BIL.PAS.GKA{SEB}=BIL.PAS.GKA{SEV}+SUM(BIL.PAS.GKA{ATB},BIL.PAS.GKA{KAE})-SUM(BIL.PAS.GKA{KAR})(±0.5)</t>
  </si>
  <si>
    <t>AUR_K_D.D013</t>
  </si>
  <si>
    <t>Berechnung Entwicklung Währungsumrechnungsreserve</t>
  </si>
  <si>
    <t>'AU301'!K71='AU303'!K43+SUM('AU303'!K44)(±0.5)</t>
  </si>
  <si>
    <t>BIL.PAS.WUR{SEB}=BIL.PAS.WUR{SEV}+SUM(BIL.PAS.WUR{DBB})(±0.5)</t>
  </si>
  <si>
    <t>AUR_K_D.D026</t>
  </si>
  <si>
    <t>Total Forderungen gegenüber Kunden nach Deckung</t>
  </si>
  <si>
    <t>K110=SUM(K113,K111)(±0.5)</t>
  </si>
  <si>
    <t>KRD.KRV.UEK.FKU{T,T,BRW}=SUM(KRD.KRV.UEK.FKU{GED,T,BRW},KRD.KRV.UEK.FKU{UNG,T,BRW})(±0.5)</t>
  </si>
  <si>
    <t>AUR_K_PAS.K001</t>
  </si>
  <si>
    <t>Total Passiven &gt; 0</t>
  </si>
  <si>
    <t>K76&gt;0</t>
  </si>
  <si>
    <t>BIL.PAS.TOT{}&gt;0</t>
  </si>
  <si>
    <t>AUR_K_PAS.K002</t>
  </si>
  <si>
    <t>'AU301'!K65=SUM('AU304'!S30,'AU304'!S23,'AU304'!S31,'AU304'!S21,'AU304'!S22,'AU304'!S32)(±0.5)</t>
  </si>
  <si>
    <t>BIL.PAS.RUE{SEB}=SUM(BIL.PAS.RUE.RAG{SEB},BIL.PAS.RUE.RAR{SEB},BIL.PAS.RUE.RFR{SEB},BIL.PAS.RUE.RLS{SEB},BIL.PAS.RUE.RVV{SEB},BIL.PAS.RUE.UEB{SEB})(±0.5)</t>
  </si>
  <si>
    <t>AUR_K_PAS.K005</t>
  </si>
  <si>
    <t>Davon-Prüfung Total nachrangige Verpflichtungen mit Unterposition Mit Wandlungspflicht und / oder Forderungsverzicht</t>
  </si>
  <si>
    <t>K77&gt;=SUM(K78)(±0.5)</t>
  </si>
  <si>
    <t>BIL.PAS.TOT.NRA{}&gt;=SUM(BIL.PAS.TOT.NRA.WAF{})(±0.5)</t>
  </si>
  <si>
    <t>AUR_K_PAS.K006</t>
  </si>
  <si>
    <t>Davon-Prüfung Total Passiven mit Unterposition Total nachrangige Verpflichtungen</t>
  </si>
  <si>
    <t>K76&gt;=K77(±0.5)</t>
  </si>
  <si>
    <t>BIL.PAS.TOT{}&gt;=BIL.PAS.TOT.NRA{}(±0.5)</t>
  </si>
  <si>
    <t>AUR_K_PAS.K007</t>
  </si>
  <si>
    <t>Total Passiven &lt;&gt; Total nachrangige Verpflichtungen</t>
  </si>
  <si>
    <t>IF(K76&lt;&gt;0,NOT(K76=K77),TRUE)</t>
  </si>
  <si>
    <t>IF(BIL.PAS.TOT{}&lt;&gt;0,NOT(BIL.PAS.TOT{}=BIL.PAS.TOT.NRA{}),TRUE)</t>
  </si>
  <si>
    <t>AUR_K_PAS.K008</t>
  </si>
  <si>
    <t>Berechnung Anleihen und Pfandbriefdarlehen</t>
  </si>
  <si>
    <t>K60=SUM(K62,K61)(±0.5)</t>
  </si>
  <si>
    <t>BIL.PAS.APF{}=SUM(BIL.PAS.APF.RM1{},BIL.PAS.APF.RW1{})(±0.5)</t>
  </si>
  <si>
    <t>AUR_K_PAS.K010</t>
  </si>
  <si>
    <t>Werte vorhanden: Unterdeckung Rückstellungen für erwartete Verluste</t>
  </si>
  <si>
    <t>AND(IF(K129&gt;0,K130&gt;0,TRUE),IF(K130&gt;0,K129&gt;0,TRUE))</t>
  </si>
  <si>
    <t>AND(IF(BIL.PAS.RUE.RAR.NRV.NIT.UDW{}&gt;0,BIL.PAS.RUE.RAR.NRV.NIT.ZEI{}&gt;0,TRUE),IF(BIL.PAS.RUE.RAR.NRV.NIT.ZEI{}&gt;0,BIL.PAS.RUE.RAR.NRV.NIT.UDW{}&gt;0,TRUE))</t>
  </si>
  <si>
    <t>AUR_K_PAS.K011</t>
  </si>
  <si>
    <t>Werte vorhanden: Unterdeckung Rückstellungen für inhärente Ausfallrisiken</t>
  </si>
  <si>
    <t>AND(IF(K131&gt;0,K132&gt;0,TRUE),IF(K132&gt;0,K131&gt;0,TRUE))</t>
  </si>
  <si>
    <t>AND(IF(BIL.PAS.RUE.RAR.NRV.INH.UDW{}&gt;0,BIL.PAS.RUE.RAR.NRV.INH.ZEI{}&gt;0,TRUE),IF(BIL.PAS.RUE.RAR.NRV.INH.ZEI{}&gt;0,BIL.PAS.RUE.RAR.NRV.INH.UDW{}&gt;0,TRUE))</t>
  </si>
  <si>
    <t>AUR_K_PAS.K013</t>
  </si>
  <si>
    <t>Unterdeckung Rückstellungen für erwartete Verluste oder für inhärente Ausfallrisiken, entweder-oder</t>
  </si>
  <si>
    <t>OR(OR(IF(K129&gt;0,NOT(K131&lt;&gt;0),TRUE),IF(K131&gt;0,NOT(K129&lt;&gt;0),TRUE)),AND(NOT(K129&lt;&gt;0),NOT(K131&lt;&gt;0)))</t>
  </si>
  <si>
    <t>OR(OR(IF(BIL.PAS.RUE.RAR.NRV.NIT.UDW{}&gt;0,NOT(BIL.PAS.RUE.RAR.NRV.INH.UDW{}&lt;&gt;0),TRUE),IF(BIL.PAS.RUE.RAR.NRV.INH.UDW{}&gt;0,NOT(BIL.PAS.RUE.RAR.NRV.NIT.UDW{}&lt;&gt;0),TRUE)),AND(NOT(BIL.PAS.RUE.RAR.NRV.NIT.UDW{}&lt;&gt;0),NOT(BIL.PAS.RUE.RAR.NRV.INH.UDW{}&lt;&gt;0)))</t>
  </si>
  <si>
    <t>AUR_K_PAS.KD001</t>
  </si>
  <si>
    <t>Berechnung Total Passiven</t>
  </si>
  <si>
    <t>K76=K53+K54+K55+K56+K57+K58+K59+K60+K63+K64+K65+K66+K67+K68+K70+K71-K72+K73+K74(±0.5)</t>
  </si>
  <si>
    <t>BIL.PAS.TOT{}=BIL.PAS.VBA{}+BIL.PAS.WFG{}+BIL.PAS.VKE{}+BIL.PAS.HGE{}+BIL.PAS.WBW{}+BIL.PAS.FFV{}+BIL.PAS.KOB{}+BIL.PAS.APF{}+BIL.PAS.REA{}+BIL.PAS.SON{}+BIL.PAS.RUE{SEB}+BIL.PAS.RAB{SEB}+BIL.PAS.GKA{SEB}+BIL.PAS.KRE{SEB}+BIL.PAS.GRE{SEB}+BIL.PAS.WUR{SEB}-BIL.PAS.EKA{SEB}+BIL.PAS.MAE{SEB}+BIL.PAS.GEV{}(±0.5)</t>
  </si>
  <si>
    <t>AUR_K_PAS.KD002</t>
  </si>
  <si>
    <t>Gesellschaftskapital Stand Ende Berichtsjahr und Stand Ende Vorjahr &gt;= 0</t>
  </si>
  <si>
    <t>AND(OR(NOT('AU301'!K67&lt;&gt;0),'AU301'!K67&gt;=0),OR(NOT('AU303'!K22&lt;&gt;0),'AU303'!K22&gt;=0))</t>
  </si>
  <si>
    <t>AND(OR(NOT(BIL.PAS.GKA{SEB}&lt;&gt;0),BIL.PAS.GKA{SEB}&gt;=0),OR(NOT(BIL.PAS.GKA{SEV}&lt;&gt;0),BIL.PAS.GKA{SEV}&gt;=0))</t>
  </si>
  <si>
    <t>AUR_K_PAS.KD003</t>
  </si>
  <si>
    <t>Eigene Kapitalanteile Stand Ende Berichtsjahr und Stand Ende Vorjahr &gt;= 0</t>
  </si>
  <si>
    <t>AND(OR(NOT('AU301'!K72&lt;&gt;0),'AU301'!K72&gt;0),OR(NOT('AU303'!K47&lt;&gt;0),'AU303'!K47&gt;0))</t>
  </si>
  <si>
    <t>AND(OR(NOT(BIL.PAS.EKA{SEB}&lt;&gt;0),BIL.PAS.EKA{SEB}&gt;0),OR(NOT(BIL.PAS.EKA{SEV}&lt;&gt;0),BIL.PAS.EKA{SEV}&gt;0))</t>
  </si>
  <si>
    <t>AUR_K_PAS.KD004</t>
  </si>
  <si>
    <t>Davon-Prüfung Total Passiven mit Unterpositionen Verpflichtungen gegenüber nahestehenden Personen</t>
  </si>
  <si>
    <t>K76&gt;=SUM(K105,K108,K107,K104,K106)(±0.5)</t>
  </si>
  <si>
    <t>BIL.PAS.TOT{}&gt;=SUM(BIL.PAS.TOT.FVN.VNP{GRG},BIL.PAS.TOT.FVN.VNP{NAP},BIL.PAS.TOT.FVN.VNP{ORG},BIL.PAS.TOT.FVN.VNP{QUB},BIL.PAS.TOT.FVN.VNP{VGS})(±0.5)</t>
  </si>
  <si>
    <t>AUR_K_PAS.KD005</t>
  </si>
  <si>
    <t>Davon-Prüfung Kapitalreserve mit Unterposition Reserve aus steuerbefreiten Kapitaleinlagen</t>
  </si>
  <si>
    <t>K68&gt;=K69(±0.5)</t>
  </si>
  <si>
    <t>BIL.PAS.KRE{SEB}&gt;=BIL.PAS.KRE.RSK{}(±0.5)</t>
  </si>
  <si>
    <t>AUR_K_U.K001</t>
  </si>
  <si>
    <t>Identität Total Aktiven mit Total Passiven</t>
  </si>
  <si>
    <t>K49=K76(±0.5)</t>
  </si>
  <si>
    <t>BIL.AKT.TOT{}=BIL.PAS.TOT{}(±0.5)</t>
  </si>
  <si>
    <t>AUR_K_U.K003</t>
  </si>
  <si>
    <t>Depotvolumen: Wertschriften- und Edelmetallbestände von Kunden ohne Banken / Effektenhändler &gt;= 0</t>
  </si>
  <si>
    <t>OR(NOT(K88&lt;&gt;0),K88&gt;=0)</t>
  </si>
  <si>
    <t>OR(NOT(KUV.DPV.WEB{}&lt;&gt;0),KUV.DPV.WEB{}&gt;=0)</t>
  </si>
  <si>
    <t>AUR_K_U.KD005</t>
  </si>
  <si>
    <t>Prüfung Existenz: Personalbestand, Inland</t>
  </si>
  <si>
    <t>K85&lt;&gt;0</t>
  </si>
  <si>
    <t>STK.PBD{I}&lt;&gt;0</t>
  </si>
  <si>
    <t>AUR_K_U.KD005a</t>
  </si>
  <si>
    <t>Personalbestand, Inland &gt;=0</t>
  </si>
  <si>
    <t>NOT(K85&lt;0)</t>
  </si>
  <si>
    <t>NOT(STK.PBD{I}&lt;0)</t>
  </si>
  <si>
    <t>AUR_K_U.KD009</t>
  </si>
  <si>
    <t>Berechnung Nettokredite Forderungen gegenüber Kunden</t>
  </si>
  <si>
    <t>'AU301'!K25='AU301'!K110-'AU304'!S38(±0.5)</t>
  </si>
  <si>
    <t>BIL.AKT.FKU{}=KRD.KRV.UEK.FKU{T,T,BRW}-ARI.WAL{SEB,FKU}(±0.5)</t>
  </si>
  <si>
    <t>AUR_K_U.KD010</t>
  </si>
  <si>
    <t>Berechnung Nettokredite Hypothekarforderungen</t>
  </si>
  <si>
    <t>'AU301'!K26='AU301'!K118-'AU304'!S39(±0.5)</t>
  </si>
  <si>
    <t>BIL.AKT.HYP{}=KRD.KRV.HYK.HYP{T,BRW}-ARI.WAL{SEB,HYP}(±0.5)</t>
  </si>
  <si>
    <t>AUR_K_EFR.K001</t>
  </si>
  <si>
    <t>Berechnung Subtotal Netto-Erfolg Zinsengeschäft</t>
  </si>
  <si>
    <t>K28=SUM(K26,-K27)(±0.5)</t>
  </si>
  <si>
    <t>EFR.ERZ{}=SUM(EFR.ERZ.BEZ{},-EFR.ERZ.WBZ{})(±0.5)</t>
  </si>
  <si>
    <t>AUR_K_EFR.K002</t>
  </si>
  <si>
    <t>Berechnung Brutto-Erfolg Zinsengeschäft</t>
  </si>
  <si>
    <t>K26=K22+K23+K24-K25(±0.5)</t>
  </si>
  <si>
    <t>EFR.ERZ.BEZ{}=EFR.ERZ.BEZ.ZEG.ZDK{}+EFR.ERZ.BEZ.ZEG.ZDH{}+EFR.ERZ.BEZ.ZEG.ZDF{}-EFR.ERZ.BEZ.ZAU{}(±0.5)</t>
  </si>
  <si>
    <t>AUR_K_EFR.K003</t>
  </si>
  <si>
    <t>Berechnung Subtotal Erfolg aus dem Kommissions- und Dienstleistungsgeschäft</t>
  </si>
  <si>
    <t>K34=K30+K31+K32-K33(±0.5)</t>
  </si>
  <si>
    <t>EFR.ERK{}=EFR.ERK.KEG.KWA{}+EFR.ERK.KEG.KKG{}+EFR.ERK.KEG.KDL{}-EFR.ERK.KAU{}(±0.5)</t>
  </si>
  <si>
    <t>AUR_K_EFR.K004</t>
  </si>
  <si>
    <t>Berechnung Subtotal übriger ordentlicher Erfolg</t>
  </si>
  <si>
    <t>K42=SUM(-K41,K40,K38,K37,K39)(±0.5)</t>
  </si>
  <si>
    <t>EFR.UER{}=SUM(-EFR.UER.AOA{},EFR.UER.AOE{},EFR.UER.BER{},EFR.UER.ERV{},EFR.UER.LER{})(±0.5)</t>
  </si>
  <si>
    <t>AUR_K_EFR.K005</t>
  </si>
  <si>
    <t>Total Subtotal Geschäftsaufwand</t>
  </si>
  <si>
    <t>K46=SUM(K44,K45)(±0.5)</t>
  </si>
  <si>
    <t>EFR.GAU{}=SUM(EFR.GAU.PAF{},EFR.GAU.SAF{})(±0.5)</t>
  </si>
  <si>
    <t>AUR_K_EFR.K006</t>
  </si>
  <si>
    <t>Berechnung Geschäftserfolg</t>
  </si>
  <si>
    <t>K49=K28+K34+K35+K42-K46-K47-K48(±0.5)</t>
  </si>
  <si>
    <t>EFR.GER{}=EFR.ERZ{}+EFR.ERK{}+EFR.ERH{}+EFR.UER{}-EFR.GAU{}-EFR.WBB{}-EFR.VRW{}(±0.5)</t>
  </si>
  <si>
    <t>AUR_K_EFR.K007</t>
  </si>
  <si>
    <t>Berechnung Konzerngewinn / Konzernverlust in Erfolgsrechnung</t>
  </si>
  <si>
    <t>K54=K49+K50-K51+K52-K53(±0.5)</t>
  </si>
  <si>
    <t>EFR.EGV{}=EFR.GER{}+EFR.AEG{}-EFR.AAU{}+EFR.VRB{}-EFR.STE{}(±0.5)</t>
  </si>
  <si>
    <t>AUR_K_EFR.K008</t>
  </si>
  <si>
    <t>Konzerngewinn / Konzernverlust &lt;&gt; 0</t>
  </si>
  <si>
    <t>K54&lt;&gt;0</t>
  </si>
  <si>
    <t>EFR.EGV{}&lt;&gt;0</t>
  </si>
  <si>
    <t>AUR_K_EFR.K010</t>
  </si>
  <si>
    <t>Sachaufwand &gt;= 0</t>
  </si>
  <si>
    <t>OR(NOT(K45&lt;&gt;0),K45&gt;=0)</t>
  </si>
  <si>
    <t>OR(NOT(EFR.GAU.SAF{}&lt;&gt;0),EFR.GAU.SAF{}&gt;=0)</t>
  </si>
  <si>
    <t>AU302,AU301</t>
  </si>
  <si>
    <t>AUR_K_U.K002</t>
  </si>
  <si>
    <t>Identität Konzerngewinn / Konzernverlust in Erfolgsrechnung mit Konzerngewinn / Konzernverlust in Bilanz</t>
  </si>
  <si>
    <t>'AU302'!K54='AU301'!K74(±0.5)</t>
  </si>
  <si>
    <t>EFR.EGV{}=BIL.PAS.GEV{}(±0.5)</t>
  </si>
  <si>
    <t>AUR_K_D.D018</t>
  </si>
  <si>
    <t>Davon-Prüfung Im Berichtsjahr durchgeführte Kapitalerhöhungen mit Unterpositionen Genehmigtes Kapital und Bedingtes Kapital</t>
  </si>
  <si>
    <t>K23&gt;=SUM(K66,K64)(±0.5)</t>
  </si>
  <si>
    <t>BIL.PAS.GKA{KAE}&gt;=SUM(BIL.PAS.GKA{BEK},BIL.PAS.GKA{GEK})(±0.5)</t>
  </si>
  <si>
    <t>AUR_K_U.KD001</t>
  </si>
  <si>
    <t>Davon-Prüfung Genehmigtes Kapital</t>
  </si>
  <si>
    <t>K63&gt;=K64(±0.5)</t>
  </si>
  <si>
    <t>EGK.VAK.GEK{}&gt;=BIL.PAS.GKA{GEK}(±0.5)</t>
  </si>
  <si>
    <t>AUR_K_U.KD002</t>
  </si>
  <si>
    <t>Davon-Prüfung Bedingtes Kapital</t>
  </si>
  <si>
    <t>K65&gt;=K66(±0.5)</t>
  </si>
  <si>
    <t>EGK.VAK.BEK{}&gt;=BIL.PAS.GKA{BEK}(±0.5)</t>
  </si>
  <si>
    <t>AUR_K_U.KD011</t>
  </si>
  <si>
    <t>Prüfung auf positive Werte</t>
  </si>
  <si>
    <t>K24&gt;=0</t>
  </si>
  <si>
    <t>BIL.PAS.GKA{KAR}&gt;=0</t>
  </si>
  <si>
    <t>AUR_K_U.KD012</t>
  </si>
  <si>
    <t>K31&gt;=0</t>
  </si>
  <si>
    <t>BIL.PAS.KRE{BEN}&gt;=0</t>
  </si>
  <si>
    <t>AUR_K_U.KD013</t>
  </si>
  <si>
    <t>K49&gt;=0</t>
  </si>
  <si>
    <t>BIL.PAS.EKA{VKA}&gt;=0</t>
  </si>
  <si>
    <t>AUR_K_U.KD014</t>
  </si>
  <si>
    <t>K38&gt;=0</t>
  </si>
  <si>
    <t>BIL.PAS.GRE{EVA}&gt;=0</t>
  </si>
  <si>
    <t>AUR_K_U.KD015</t>
  </si>
  <si>
    <t>K39&gt;=0</t>
  </si>
  <si>
    <t>BIL.PAS.GRE{ABE}&gt;=0</t>
  </si>
  <si>
    <t>AUR_K_U.KD016</t>
  </si>
  <si>
    <t>K55&gt;=0</t>
  </si>
  <si>
    <t>BIL.PAS.MAE{KAR}&gt;=0</t>
  </si>
  <si>
    <t>AUR_K_U.KD017</t>
  </si>
  <si>
    <t>K59&gt;=0</t>
  </si>
  <si>
    <t>BIL.PAS.MAE{BEN}&gt;=0</t>
  </si>
  <si>
    <t>AUR_K_ARI.K005a</t>
  </si>
  <si>
    <t>Ein Ansatz für die Bildung von Wertberichtigungen verwendet</t>
  </si>
  <si>
    <t>IF(K43&lt;&gt;0,AND(AND(NOT(K44&lt;&gt;0),NOT(K45&lt;&gt;0)),NOT(K46&lt;&gt;0)),TRUE)</t>
  </si>
  <si>
    <t>IF(ARI.WAL.WNG.IAA{SEV}&lt;&gt;0,AND(AND(NOT(ARI.WAL.WNG.INA{SEV}&lt;&gt;0),NOT(ARI.WAL.WNG.INH{SEV}&lt;&gt;0)),NOT(ARI.WAL.WNG.WLR{SEV}&lt;&gt;0)),TRUE)</t>
  </si>
  <si>
    <t>IF(S43&lt;&gt;0,AND(AND(NOT(S44&lt;&gt;0),NOT(S45&lt;&gt;0)),NOT(S46&lt;&gt;0)),TRUE)</t>
  </si>
  <si>
    <t>IF(ARI.WAL.WNG.IAA{SEB}&lt;&gt;0,AND(AND(NOT(ARI.WAL.WNG.INA{SEB}&lt;&gt;0),NOT(ARI.WAL.WNG.INH{SEB}&lt;&gt;0)),NOT(ARI.WAL.WNG.WLR{SEB}&lt;&gt;0)),TRUE)</t>
  </si>
  <si>
    <t>AUR_K_ARI.K005b</t>
  </si>
  <si>
    <t>IF(K44&lt;&gt;0,AND(AND(NOT(K43&lt;&gt;0),NOT(K45&lt;&gt;0)),NOT(K46&lt;&gt;0)),TRUE)</t>
  </si>
  <si>
    <t>IF(ARI.WAL.WNG.INA{SEV}&lt;&gt;0,AND(AND(NOT(ARI.WAL.WNG.IAA{SEV}&lt;&gt;0),NOT(ARI.WAL.WNG.INH{SEV}&lt;&gt;0)),NOT(ARI.WAL.WNG.WLR{SEV}&lt;&gt;0)),TRUE)</t>
  </si>
  <si>
    <t>IF(S44&lt;&gt;0,AND(AND(NOT(S43&lt;&gt;0),NOT(S45&lt;&gt;0)),NOT(S46&lt;&gt;0)),TRUE)</t>
  </si>
  <si>
    <t>IF(ARI.WAL.WNG.INA{SEB}&lt;&gt;0,AND(AND(NOT(ARI.WAL.WNG.IAA{SEB}&lt;&gt;0),NOT(ARI.WAL.WNG.INH{SEB}&lt;&gt;0)),NOT(ARI.WAL.WNG.WLR{SEB}&lt;&gt;0)),TRUE)</t>
  </si>
  <si>
    <t>AUR_K_ARI.K005c</t>
  </si>
  <si>
    <t>IF(K45&lt;&gt;0,AND(AND(NOT(K44&lt;&gt;0),NOT(K43&lt;&gt;0)),NOT(K46&lt;&gt;0)),TRUE)</t>
  </si>
  <si>
    <t>IF(ARI.WAL.WNG.INH{SEV}&lt;&gt;0,AND(AND(NOT(ARI.WAL.WNG.INA{SEV}&lt;&gt;0),NOT(ARI.WAL.WNG.IAA{SEV}&lt;&gt;0)),NOT(ARI.WAL.WNG.WLR{SEV}&lt;&gt;0)),TRUE)</t>
  </si>
  <si>
    <t>IF(S45&lt;&gt;0,AND(AND(NOT(S44&lt;&gt;0),NOT(S43&lt;&gt;0)),NOT(S46&lt;&gt;0)),TRUE)</t>
  </si>
  <si>
    <t>IF(ARI.WAL.WNG.INH{SEB}&lt;&gt;0,AND(AND(NOT(ARI.WAL.WNG.INA{SEB}&lt;&gt;0),NOT(ARI.WAL.WNG.IAA{SEB}&lt;&gt;0)),NOT(ARI.WAL.WNG.WLR{SEB}&lt;&gt;0)),TRUE)</t>
  </si>
  <si>
    <t>AUR_K_ARI.K005d</t>
  </si>
  <si>
    <t>IF(K46&lt;&gt;0,AND(AND(NOT(K44&lt;&gt;0),NOT(K45&lt;&gt;0)),NOT(K43&lt;&gt;0)),TRUE)</t>
  </si>
  <si>
    <t>IF(ARI.WAL.WNG.WLR{SEV}&lt;&gt;0,AND(AND(NOT(ARI.WAL.WNG.INA{SEV}&lt;&gt;0),NOT(ARI.WAL.WNG.INH{SEV}&lt;&gt;0)),NOT(ARI.WAL.WNG.IAA{SEV}&lt;&gt;0)),TRUE)</t>
  </si>
  <si>
    <t>IF(S46&lt;&gt;0,AND(AND(NOT(S44&lt;&gt;0),NOT(S45&lt;&gt;0)),NOT(S43&lt;&gt;0)),TRUE)</t>
  </si>
  <si>
    <t>IF(ARI.WAL.WNG.WLR{SEB}&lt;&gt;0,AND(AND(NOT(ARI.WAL.WNG.INA{SEB}&lt;&gt;0),NOT(ARI.WAL.WNG.INH{SEB}&lt;&gt;0)),NOT(ARI.WAL.WNG.IAA{SEB}&lt;&gt;0)),TRUE)</t>
  </si>
  <si>
    <t>AUR_K_ARI.KD001</t>
  </si>
  <si>
    <t>Total Wertberichtigungen für Ausfallrisiken und Länderrisiken</t>
  </si>
  <si>
    <t>K36=K41+K43+K44+K45+K46(±0.5)</t>
  </si>
  <si>
    <t>ARI.WAL{SEV,T}=ARI.WAL.WGF{SEV}+ARI.WAL.WNG.IAA{SEV}+ARI.WAL.WNG.INA{SEV}+ARI.WAL.WNG.INH{SEV}+ARI.WAL.WNG.WLR{SEV}(±0.5)</t>
  </si>
  <si>
    <t>L36=L41+L43+L44+L45+L46(±0.5)</t>
  </si>
  <si>
    <t>ARI.WAL{ZKV,T}=ARI.WAL.WGF{ZKV}+ARI.WAL.WNG.IAA{ZKV}+ARI.WAL.WNG.INA{ZKV}+ARI.WAL.WNG.INH{ZKV}+ARI.WAL.WNG.WLR{ZKV}(±0.5)</t>
  </si>
  <si>
    <t>M36=M41+M43+M44+M45+M46(±0.5)</t>
  </si>
  <si>
    <t>ARI.WAL{AEK,T}=ARI.WAL.WGF{AEK}+ARI.WAL.WNG.IAA{AEK}+ARI.WAL.WNG.INA{AEK}+ARI.WAL.WNG.INH{AEK}+ARI.WAL.WNG.WLR{AEK}(±0.5)</t>
  </si>
  <si>
    <t>N36=N41+N43+N44+N45+N46(±0.5)</t>
  </si>
  <si>
    <t>ARI.WAL{UMB,T}=ARI.WAL.WGF{UMB}+ARI.WAL.WNG.IAA{UMB}+ARI.WAL.WNG.INA{UMB}+ARI.WAL.WNG.INH{UMB}+ARI.WAL.WNG.WLR{UMB}(±0.5)</t>
  </si>
  <si>
    <t>O36=O41+O43+O44+O45+O46(±0.5)</t>
  </si>
  <si>
    <t>ARI.WAL{WAD,T}=ARI.WAL.WGF{WAD}+ARI.WAL.WNG.IAA{WAD}+ARI.WAL.WNG.INA{WAD}+ARI.WAL.WNG.INH{WAD}+ARI.WAL.WNG.WLR{WAD}(±0.5)</t>
  </si>
  <si>
    <t>P36=P41+P43+P44+P45+P46(±0.5)</t>
  </si>
  <si>
    <t>ARI.WAL{UZW,T}=ARI.WAL.WGF{UZW}+ARI.WAL.WNG.IAA{UZW}+ARI.WAL.WNG.INA{UZW}+ARI.WAL.WNG.INH{UZW}+ARI.WAL.WNG.WLR{UZW}(±0.5)</t>
  </si>
  <si>
    <t>Q36=Q41+Q43+Q44+Q45+Q46(±0.5)</t>
  </si>
  <si>
    <t>ARI.WAL{NBI,T}=ARI.WAL.WGF{NBI}+ARI.WAL.WNG.IAA{NBI}+ARI.WAL.WNG.INA{NBI}+ARI.WAL.WNG.INH{NBI}+ARI.WAL.WNG.WLR{NBI}(±0.5)</t>
  </si>
  <si>
    <t>R36=R41+R43+R44+R45+R46(±0.5)</t>
  </si>
  <si>
    <t>ARI.WAL{ALO,T}=ARI.WAL.WGF{ALO}+ARI.WAL.WNG.IAA{ALO}+ARI.WAL.WNG.INA{ALO}+ARI.WAL.WNG.INH{ALO}+ARI.WAL.WNG.WLR{ALO}(±0.5)</t>
  </si>
  <si>
    <t>S36=S41+S43+S44+S45+S46(±0.5)</t>
  </si>
  <si>
    <t>ARI.WAL{SEB,T}=ARI.WAL.WGF{SEB}+ARI.WAL.WNG.IAA{SEB}+ARI.WAL.WNG.INA{SEB}+ARI.WAL.WNG.INH{SEB}+ARI.WAL.WNG.WLR{SEB}(±0.5)</t>
  </si>
  <si>
    <t>AU304,AU305</t>
  </si>
  <si>
    <t>AUR_K_ARI.KD002</t>
  </si>
  <si>
    <t>Total Wertberichtigungen für Ausfallrisiken aus gefährdeten Forderungen</t>
  </si>
  <si>
    <t>'AU304'!S41='AU305'!K26+'AU305'!K27(±0.5)</t>
  </si>
  <si>
    <t>ARI.WAL.WGF{SEB}=ARI.WAL.WGF.WEZ{}+ARI.WAL.WGF.WEP{}(±0.5)</t>
  </si>
  <si>
    <t>S21=K21+SUM(M21,Q21,N21,P21,O21)-SUM(R21,L21)(±0.5)</t>
  </si>
  <si>
    <t>BIL.PAS.RUE.RLS{SEB}=BIL.PAS.RUE.RLS{SEV}+SUM(BIL.PAS.RUE.RLS{AEK},BIL.PAS.RUE.RLS{NBI},BIL.PAS.RUE.RLS{UMB},BIL.PAS.RUE.RLS{UZW},BIL.PAS.RUE.RLS{WAD})-SUM(BIL.PAS.RUE.RLS{ALO},BIL.PAS.RUE.RLS{ZKV})(±0.5)</t>
  </si>
  <si>
    <t>S22=K22+SUM(M22,Q22,N22,P22,O22)-SUM(R22,L22)(±0.5)</t>
  </si>
  <si>
    <t>BIL.PAS.RUE.RVV{SEB}=BIL.PAS.RUE.RVV{SEV}+SUM(BIL.PAS.RUE.RVV{AEK},BIL.PAS.RUE.RVV{NBI},BIL.PAS.RUE.RVV{UMB},BIL.PAS.RUE.RVV{UZW},BIL.PAS.RUE.RVV{WAD})-SUM(BIL.PAS.RUE.RVV{ALO},BIL.PAS.RUE.RVV{ZKV})(±0.5)</t>
  </si>
  <si>
    <t>S23=K23+SUM(M23,Q23,N23,P23,O23)-SUM(R23,L23)(±0.5)</t>
  </si>
  <si>
    <t>BIL.PAS.RUE.RAR{SEB}=BIL.PAS.RUE.RAR{SEV}+SUM(BIL.PAS.RUE.RAR{AEK},BIL.PAS.RUE.RAR{NBI},BIL.PAS.RUE.RAR{UMB},BIL.PAS.RUE.RAR{UZW},BIL.PAS.RUE.RAR{WAD})-SUM(BIL.PAS.RUE.RAR{ALO},BIL.PAS.RUE.RAR{ZKV})(±0.5)</t>
  </si>
  <si>
    <t>S24=K24+SUM(M24,Q24,N24,P24,O24)-SUM(R24,L24)(±0.5)</t>
  </si>
  <si>
    <t>BIL.PAS.RUE.RAR.RRV{SEB}=BIL.PAS.RUE.RAR.RRV{SEV}+SUM(BIL.PAS.RUE.RAR.RRV{AEK},BIL.PAS.RUE.RAR.RRV{NBI},BIL.PAS.RUE.RAR.RRV{UMB},BIL.PAS.RUE.RAR.RRV{UZW},BIL.PAS.RUE.RAR.RRV{WAD})-SUM(BIL.PAS.RUE.RAR.RRV{ALO},BIL.PAS.RUE.RAR.RRV{ZKV})(±0.5)</t>
  </si>
  <si>
    <t>S26=K26+SUM(M26,Q26,N26,P26,O26)-SUM(R26,L26)(±0.5)</t>
  </si>
  <si>
    <t>BIL.PAS.RUE.RAR.NRV.INT{SEB}=BIL.PAS.RUE.RAR.NRV.INT{SEV}+SUM(BIL.PAS.RUE.RAR.NRV.INT{AEK},BIL.PAS.RUE.RAR.NRV.INT{NBI},BIL.PAS.RUE.RAR.NRV.INT{UMB},BIL.PAS.RUE.RAR.NRV.INT{UZW},BIL.PAS.RUE.RAR.NRV.INT{WAD})-SUM(BIL.PAS.RUE.RAR.NRV.INT{ALO},BIL.PAS.RUE.RAR.NRV.INT{ZKV})(±0.5)</t>
  </si>
  <si>
    <t>S27=K27+SUM(M27,Q27,N27,P27,O27)-SUM(R27,L27)(±0.5)</t>
  </si>
  <si>
    <t>BIL.PAS.RUE.RAR.NRV.NIT{SEB}=BIL.PAS.RUE.RAR.NRV.NIT{SEV}+SUM(BIL.PAS.RUE.RAR.NRV.NIT{AEK},BIL.PAS.RUE.RAR.NRV.NIT{NBI},BIL.PAS.RUE.RAR.NRV.NIT{UMB},BIL.PAS.RUE.RAR.NRV.NIT{UZW},BIL.PAS.RUE.RAR.NRV.NIT{WAD})-SUM(BIL.PAS.RUE.RAR.NRV.NIT{ALO},BIL.PAS.RUE.RAR.NRV.NIT{ZKV})(±0.5)</t>
  </si>
  <si>
    <t>S28=K28+SUM(M28,Q28,N28,P28,O28)-SUM(R28,L28)(±0.5)</t>
  </si>
  <si>
    <t>BIL.PAS.RUE.RAR.NRV.INH{SEB}=BIL.PAS.RUE.RAR.NRV.INH{SEV}+SUM(BIL.PAS.RUE.RAR.NRV.INH{AEK},BIL.PAS.RUE.RAR.NRV.INH{NBI},BIL.PAS.RUE.RAR.NRV.INH{UMB},BIL.PAS.RUE.RAR.NRV.INH{UZW},BIL.PAS.RUE.RAR.NRV.INH{WAD})-SUM(BIL.PAS.RUE.RAR.NRV.INH{ALO},BIL.PAS.RUE.RAR.NRV.INH{ZKV})(±0.5)</t>
  </si>
  <si>
    <t>S29=K29+SUM(M29,Q29,N29,P29,O29)-SUM(R29,L29)(±0.5)</t>
  </si>
  <si>
    <t>BIL.PAS.RUE.RAR.NRV.LAT{SEB}=BIL.PAS.RUE.RAR.NRV.LAT{SEV}+SUM(BIL.PAS.RUE.RAR.NRV.LAT{AEK},BIL.PAS.RUE.RAR.NRV.LAT{NBI},BIL.PAS.RUE.RAR.NRV.LAT{UMB},BIL.PAS.RUE.RAR.NRV.LAT{UZW},BIL.PAS.RUE.RAR.NRV.LAT{WAD})-SUM(BIL.PAS.RUE.RAR.NRV.LAT{ALO},BIL.PAS.RUE.RAR.NRV.LAT{ZKV})(±0.5)</t>
  </si>
  <si>
    <t>S30=K30+SUM(M30,Q30,N30,P30,O30)-SUM(R30,L30)(±0.5)</t>
  </si>
  <si>
    <t>BIL.PAS.RUE.RAG{SEB}=BIL.PAS.RUE.RAG{SEV}+SUM(BIL.PAS.RUE.RAG{AEK},BIL.PAS.RUE.RAG{NBI},BIL.PAS.RUE.RAG{UMB},BIL.PAS.RUE.RAG{UZW},BIL.PAS.RUE.RAG{WAD})-SUM(BIL.PAS.RUE.RAG{ALO},BIL.PAS.RUE.RAG{ZKV})(±0.5)</t>
  </si>
  <si>
    <t>S31=K31+SUM(M31,Q31,N31,P31,O31)-SUM(R31,L31)(±0.5)</t>
  </si>
  <si>
    <t>BIL.PAS.RUE.RFR{SEB}=BIL.PAS.RUE.RFR{SEV}+SUM(BIL.PAS.RUE.RFR{AEK},BIL.PAS.RUE.RFR{NBI},BIL.PAS.RUE.RFR{UMB},BIL.PAS.RUE.RFR{UZW},BIL.PAS.RUE.RFR{WAD})-SUM(BIL.PAS.RUE.RFR{ALO},BIL.PAS.RUE.RFR{ZKV})(±0.5)</t>
  </si>
  <si>
    <t>S32=K32+SUM(M32,Q32,N32,P32,O32)-SUM(R32,L32)(±0.5)</t>
  </si>
  <si>
    <t>BIL.PAS.RUE.UEB{SEB}=BIL.PAS.RUE.UEB{SEV}+SUM(BIL.PAS.RUE.UEB{AEK},BIL.PAS.RUE.UEB{NBI},BIL.PAS.RUE.UEB{UMB},BIL.PAS.RUE.UEB{UZW},BIL.PAS.RUE.UEB{WAD})-SUM(BIL.PAS.RUE.UEB{ALO},BIL.PAS.RUE.UEB{ZKV})(±0.5)</t>
  </si>
  <si>
    <t>S33=K33+SUM(M33,Q33,N33,P33,O33)-SUM(R33,L33)(±0.5)</t>
  </si>
  <si>
    <t>BIL.PAS.RUE.UEB.RFP{SEB}=BIL.PAS.RUE.UEB.RFP{SEV}+SUM(BIL.PAS.RUE.UEB.RFP{AEK},BIL.PAS.RUE.UEB.RFP{NBI},BIL.PAS.RUE.UEB.RFP{UMB},BIL.PAS.RUE.UEB.RFP{UZW},BIL.PAS.RUE.UEB.RFP{WAD})-SUM(BIL.PAS.RUE.UEB.RFP{ALO},BIL.PAS.RUE.UEB.RFP{ZKV})(±0.5)</t>
  </si>
  <si>
    <t>S36=K36+SUM(M36,Q36,N36,P36,O36)-SUM(R36,L36)(±0.5)</t>
  </si>
  <si>
    <t>ARI.WAL{SEB,T}=ARI.WAL{SEV,T}+SUM(ARI.WAL{AEK,T},ARI.WAL{NBI,T},ARI.WAL{UMB,T},ARI.WAL{UZW,T},ARI.WAL{WAD,T})-SUM(ARI.WAL{ALO,T},ARI.WAL{ZKV,T})(±0.5)</t>
  </si>
  <si>
    <t>S41=K41+SUM(M41,Q41,N41,P41,O41)-SUM(R41,L41)(±0.5)</t>
  </si>
  <si>
    <t>ARI.WAL.WGF{SEB}=ARI.WAL.WGF{SEV}+SUM(ARI.WAL.WGF{AEK},ARI.WAL.WGF{NBI},ARI.WAL.WGF{UMB},ARI.WAL.WGF{UZW},ARI.WAL.WGF{WAD})-SUM(ARI.WAL.WGF{ALO},ARI.WAL.WGF{ZKV})(±0.5)</t>
  </si>
  <si>
    <t>S43=K43+SUM(M43,Q43,N43,P43,O43)-SUM(R43,L43)(±0.5)</t>
  </si>
  <si>
    <t>ARI.WAL.WNG.IAA{SEB}=ARI.WAL.WNG.IAA{SEV}+SUM(ARI.WAL.WNG.IAA{AEK},ARI.WAL.WNG.IAA{NBI},ARI.WAL.WNG.IAA{UMB},ARI.WAL.WNG.IAA{UZW},ARI.WAL.WNG.IAA{WAD})-SUM(ARI.WAL.WNG.IAA{ALO},ARI.WAL.WNG.IAA{ZKV})(±0.5)</t>
  </si>
  <si>
    <t>S44=K44+SUM(M44,Q44,N44,P44,O44)-SUM(R44,L44)(±0.5)</t>
  </si>
  <si>
    <t>ARI.WAL.WNG.INA{SEB}=ARI.WAL.WNG.INA{SEV}+SUM(ARI.WAL.WNG.INA{AEK},ARI.WAL.WNG.INA{NBI},ARI.WAL.WNG.INA{UMB},ARI.WAL.WNG.INA{UZW},ARI.WAL.WNG.INA{WAD})-SUM(ARI.WAL.WNG.INA{ALO},ARI.WAL.WNG.INA{ZKV})(±0.5)</t>
  </si>
  <si>
    <t>S45=K45+SUM(M45,Q45,N45,P45,O45)-SUM(R45,L45)(±0.5)</t>
  </si>
  <si>
    <t>ARI.WAL.WNG.INH{SEB}=ARI.WAL.WNG.INH{SEV}+SUM(ARI.WAL.WNG.INH{AEK},ARI.WAL.WNG.INH{NBI},ARI.WAL.WNG.INH{UMB},ARI.WAL.WNG.INH{UZW},ARI.WAL.WNG.INH{WAD})-SUM(ARI.WAL.WNG.INH{ALO},ARI.WAL.WNG.INH{ZKV})(±0.5)</t>
  </si>
  <si>
    <t>S46=K46+SUM(M46,Q46,N46,P46,O46)-SUM(R46,L46)(±0.5)</t>
  </si>
  <si>
    <t>ARI.WAL.WNG.WLR{SEB}=ARI.WAL.WNG.WLR{SEV}+SUM(ARI.WAL.WNG.WLR{AEK},ARI.WAL.WNG.WLR{NBI},ARI.WAL.WNG.WLR{UMB},ARI.WAL.WNG.WLR{UZW},ARI.WAL.WNG.WLR{WAD})-SUM(ARI.WAL.WNG.WLR{ALO},ARI.WAL.WNG.WLR{ZKV})(±0.5)</t>
  </si>
  <si>
    <t>AUR_K_D.D014</t>
  </si>
  <si>
    <t>Davon-Prüfung Wertberichtigungen für Ausfall- und Länderrisiken</t>
  </si>
  <si>
    <t>K36&gt;=K37+K38+K39+K40(±0.5)</t>
  </si>
  <si>
    <t>ARI.WAL{SEV,T}&gt;=ARI.WAL{SEV,FBA}+ARI.WAL{SEV,FKU}+ARI.WAL{SEV,HYP}+ARI.WAL{SEV,FAN}(±0.5)</t>
  </si>
  <si>
    <t>S36&gt;=S37+S38+S39+S40(±0.5)</t>
  </si>
  <si>
    <t>ARI.WAL{SEB,T}&gt;=ARI.WAL{SEB,FBA}+ARI.WAL{SEB,FKU}+ARI.WAL{SEB,HYP}+ARI.WAL{SEB,FAN}(±0.5)</t>
  </si>
  <si>
    <t>K34=SUM(K30,K23,K31,K21,K22,K32)(±0.5)</t>
  </si>
  <si>
    <t>BIL.PAS.RUE{SEV}=SUM(BIL.PAS.RUE.RAG{SEV},BIL.PAS.RUE.RAR{SEV},BIL.PAS.RUE.RFR{SEV},BIL.PAS.RUE.RLS{SEV},BIL.PAS.RUE.RVV{SEV},BIL.PAS.RUE.UEB{SEV})(±0.5)</t>
  </si>
  <si>
    <t>L34=SUM(L30,L23,L31,L21,L22,L32)(±0.5)</t>
  </si>
  <si>
    <t>BIL.PAS.RUE{ZKV}=SUM(BIL.PAS.RUE.RAG{ZKV},BIL.PAS.RUE.RAR{ZKV},BIL.PAS.RUE.RFR{ZKV},BIL.PAS.RUE.RLS{ZKV},BIL.PAS.RUE.RVV{ZKV},BIL.PAS.RUE.UEB{ZKV})(±0.5)</t>
  </si>
  <si>
    <t>M34=SUM(M30,M23,M31,M21,M22,M32)(±0.5)</t>
  </si>
  <si>
    <t>BIL.PAS.RUE{AEK}=SUM(BIL.PAS.RUE.RAG{AEK},BIL.PAS.RUE.RAR{AEK},BIL.PAS.RUE.RFR{AEK},BIL.PAS.RUE.RLS{AEK},BIL.PAS.RUE.RVV{AEK},BIL.PAS.RUE.UEB{AEK})(±0.5)</t>
  </si>
  <si>
    <t>N34=SUM(N30,N23,N31,N21,N22,N32)(±0.5)</t>
  </si>
  <si>
    <t>BIL.PAS.RUE{UMB}=SUM(BIL.PAS.RUE.RAG{UMB},BIL.PAS.RUE.RAR{UMB},BIL.PAS.RUE.RFR{UMB},BIL.PAS.RUE.RLS{UMB},BIL.PAS.RUE.RVV{UMB},BIL.PAS.RUE.UEB{UMB})(±0.5)</t>
  </si>
  <si>
    <t>O34=SUM(O30,O23,O31,O21,O22,O32)(±0.5)</t>
  </si>
  <si>
    <t>BIL.PAS.RUE{WAD}=SUM(BIL.PAS.RUE.RAG{WAD},BIL.PAS.RUE.RAR{WAD},BIL.PAS.RUE.RFR{WAD},BIL.PAS.RUE.RLS{WAD},BIL.PAS.RUE.RVV{WAD},BIL.PAS.RUE.UEB{WAD})(±0.5)</t>
  </si>
  <si>
    <t>P34=SUM(P30,P23,P31,P21,P22,P32)(±0.5)</t>
  </si>
  <si>
    <t>BIL.PAS.RUE{UZW}=SUM(BIL.PAS.RUE.RAG{UZW},BIL.PAS.RUE.RAR{UZW},BIL.PAS.RUE.RFR{UZW},BIL.PAS.RUE.RLS{UZW},BIL.PAS.RUE.RVV{UZW},BIL.PAS.RUE.UEB{UZW})(±0.5)</t>
  </si>
  <si>
    <t>Q34=SUM(Q30,Q23,Q31,Q21,Q22,Q32)(±0.5)</t>
  </si>
  <si>
    <t>BIL.PAS.RUE{NBI}=SUM(BIL.PAS.RUE.RAG{NBI},BIL.PAS.RUE.RAR{NBI},BIL.PAS.RUE.RFR{NBI},BIL.PAS.RUE.RLS{NBI},BIL.PAS.RUE.RVV{NBI},BIL.PAS.RUE.UEB{NBI})(±0.5)</t>
  </si>
  <si>
    <t>R34=SUM(R30,R23,R31,R21,R22,R32)(±0.5)</t>
  </si>
  <si>
    <t>BIL.PAS.RUE{ALO}=SUM(BIL.PAS.RUE.RAG{ALO},BIL.PAS.RUE.RAR{ALO},BIL.PAS.RUE.RFR{ALO},BIL.PAS.RUE.RLS{ALO},BIL.PAS.RUE.RVV{ALO},BIL.PAS.RUE.UEB{ALO})(±0.5)</t>
  </si>
  <si>
    <t>AUR_K_PAS.K009</t>
  </si>
  <si>
    <t>Total Rückstelllungen aus Ausfallrisiken</t>
  </si>
  <si>
    <t>K23=K24+K26+K27+K28+K29(±0.5)</t>
  </si>
  <si>
    <t>BIL.PAS.RUE.RAR{SEV}=BIL.PAS.RUE.RAR.RRV{SEV}+BIL.PAS.RUE.RAR.NRV.INT{SEV}+BIL.PAS.RUE.RAR.NRV.NIT{SEV}+BIL.PAS.RUE.RAR.NRV.INH{SEV}+BIL.PAS.RUE.RAR.NRV.LAT{SEV}(±0.5)</t>
  </si>
  <si>
    <t>L23=L24+L26+L27+L28+L29(±0.5)</t>
  </si>
  <si>
    <t>BIL.PAS.RUE.RAR{ZKV}=BIL.PAS.RUE.RAR.RRV{ZKV}+BIL.PAS.RUE.RAR.NRV.INT{ZKV}+BIL.PAS.RUE.RAR.NRV.NIT{ZKV}+BIL.PAS.RUE.RAR.NRV.INH{ZKV}+BIL.PAS.RUE.RAR.NRV.LAT{ZKV}(±0.5)</t>
  </si>
  <si>
    <t>M23=M24+M26+M27+M28+M29(±0.5)</t>
  </si>
  <si>
    <t>BIL.PAS.RUE.RAR{AEK}=BIL.PAS.RUE.RAR.RRV{AEK}+BIL.PAS.RUE.RAR.NRV.INT{AEK}+BIL.PAS.RUE.RAR.NRV.NIT{AEK}+BIL.PAS.RUE.RAR.NRV.INH{AEK}+BIL.PAS.RUE.RAR.NRV.LAT{AEK}(±0.5)</t>
  </si>
  <si>
    <t>N23=N24+N26+N27+N28+N29(±0.5)</t>
  </si>
  <si>
    <t>BIL.PAS.RUE.RAR{UMB}=BIL.PAS.RUE.RAR.RRV{UMB}+BIL.PAS.RUE.RAR.NRV.INT{UMB}+BIL.PAS.RUE.RAR.NRV.NIT{UMB}+BIL.PAS.RUE.RAR.NRV.INH{UMB}+BIL.PAS.RUE.RAR.NRV.LAT{UMB}(±0.5)</t>
  </si>
  <si>
    <t>O23=O24+O26+O27+O28+O29(±0.5)</t>
  </si>
  <si>
    <t>BIL.PAS.RUE.RAR{WAD}=BIL.PAS.RUE.RAR.RRV{WAD}+BIL.PAS.RUE.RAR.NRV.INT{WAD}+BIL.PAS.RUE.RAR.NRV.NIT{WAD}+BIL.PAS.RUE.RAR.NRV.INH{WAD}+BIL.PAS.RUE.RAR.NRV.LAT{WAD}(±0.5)</t>
  </si>
  <si>
    <t>P23=P24+P26+P27+P28+P29(±0.5)</t>
  </si>
  <si>
    <t>BIL.PAS.RUE.RAR{UZW}=BIL.PAS.RUE.RAR.RRV{UZW}+BIL.PAS.RUE.RAR.NRV.INT{UZW}+BIL.PAS.RUE.RAR.NRV.NIT{UZW}+BIL.PAS.RUE.RAR.NRV.INH{UZW}+BIL.PAS.RUE.RAR.NRV.LAT{UZW}(±0.5)</t>
  </si>
  <si>
    <t>Q23=Q24+Q26+Q27+Q28+Q29(±0.5)</t>
  </si>
  <si>
    <t>BIL.PAS.RUE.RAR{NBI}=BIL.PAS.RUE.RAR.RRV{NBI}+BIL.PAS.RUE.RAR.NRV.INT{NBI}+BIL.PAS.RUE.RAR.NRV.NIT{NBI}+BIL.PAS.RUE.RAR.NRV.INH{NBI}+BIL.PAS.RUE.RAR.NRV.LAT{NBI}(±0.5)</t>
  </si>
  <si>
    <t>R23=R24+R26+R27+R28+R29(±0.5)</t>
  </si>
  <si>
    <t>BIL.PAS.RUE.RAR{ALO}=BIL.PAS.RUE.RAR.RRV{ALO}+BIL.PAS.RUE.RAR.NRV.INT{ALO}+BIL.PAS.RUE.RAR.NRV.NIT{ALO}+BIL.PAS.RUE.RAR.NRV.INH{ALO}+BIL.PAS.RUE.RAR.NRV.LAT{ALO}(±0.5)</t>
  </si>
  <si>
    <t>S23=S24+S26+S27+S28+S29(±0.5)</t>
  </si>
  <si>
    <t>BIL.PAS.RUE.RAR{SEB}=BIL.PAS.RUE.RAR.RRV{SEB}+BIL.PAS.RUE.RAR.NRV.INT{SEB}+BIL.PAS.RUE.RAR.NRV.NIT{SEB}+BIL.PAS.RUE.RAR.NRV.INH{SEB}+BIL.PAS.RUE.RAR.NRV.LAT{SEB}(±0.5)</t>
  </si>
  <si>
    <t>AUR_K_PAS.K012a</t>
  </si>
  <si>
    <t>Ein Ansatz für die Bildung von Rückstellungen verwendet</t>
  </si>
  <si>
    <t>IF(K26&lt;&gt;0,AND(AND(NOT(K27&lt;&gt;0),NOT(K28&lt;&gt;0)),NOT(K29&lt;&gt;0)),TRUE)</t>
  </si>
  <si>
    <t>IF(BIL.PAS.RUE.RAR.NRV.INT{SEV}&lt;&gt;0,AND(AND(NOT(BIL.PAS.RUE.RAR.NRV.NIT{SEV}&lt;&gt;0),NOT(BIL.PAS.RUE.RAR.NRV.INH{SEV}&lt;&gt;0)),NOT(BIL.PAS.RUE.RAR.NRV.LAT{SEV}&lt;&gt;0)),TRUE)</t>
  </si>
  <si>
    <t>IF(S26&lt;&gt;0,AND(AND(NOT(S27&lt;&gt;0),NOT(S28&lt;&gt;0)),NOT(S29&lt;&gt;0)),TRUE)</t>
  </si>
  <si>
    <t>IF(BIL.PAS.RUE.RAR.NRV.INT{SEB}&lt;&gt;0,AND(AND(NOT(BIL.PAS.RUE.RAR.NRV.NIT{SEB}&lt;&gt;0),NOT(BIL.PAS.RUE.RAR.NRV.INH{SEB}&lt;&gt;0)),NOT(BIL.PAS.RUE.RAR.NRV.LAT{SEB}&lt;&gt;0)),TRUE)</t>
  </si>
  <si>
    <t>AUR_K_PAS.K012b</t>
  </si>
  <si>
    <t>IF(K27&lt;&gt;0,AND(AND(NOT(K26&lt;&gt;0),NOT(K28&lt;&gt;0)),NOT(K29&lt;&gt;0)),TRUE)</t>
  </si>
  <si>
    <t>IF(BIL.PAS.RUE.RAR.NRV.NIT{SEV}&lt;&gt;0,AND(AND(NOT(BIL.PAS.RUE.RAR.NRV.INT{SEV}&lt;&gt;0),NOT(BIL.PAS.RUE.RAR.NRV.INH{SEV}&lt;&gt;0)),NOT(BIL.PAS.RUE.RAR.NRV.LAT{SEV}&lt;&gt;0)),TRUE)</t>
  </si>
  <si>
    <t>IF(S27&lt;&gt;0,AND(AND(NOT(S26&lt;&gt;0),NOT(S28&lt;&gt;0)),NOT(S29&lt;&gt;0)),TRUE)</t>
  </si>
  <si>
    <t>IF(BIL.PAS.RUE.RAR.NRV.NIT{SEB}&lt;&gt;0,AND(AND(NOT(BIL.PAS.RUE.RAR.NRV.INT{SEB}&lt;&gt;0),NOT(BIL.PAS.RUE.RAR.NRV.INH{SEB}&lt;&gt;0)),NOT(BIL.PAS.RUE.RAR.NRV.LAT{SEB}&lt;&gt;0)),TRUE)</t>
  </si>
  <si>
    <t>AUR_K_PAS.K012c</t>
  </si>
  <si>
    <t>IF(K28&lt;&gt;0,AND(AND(NOT(K26&lt;&gt;0),NOT(K27&lt;&gt;0)),NOT(K29&lt;&gt;0)),TRUE)</t>
  </si>
  <si>
    <t>IF(BIL.PAS.RUE.RAR.NRV.INH{SEV}&lt;&gt;0,AND(AND(NOT(BIL.PAS.RUE.RAR.NRV.INT{SEV}&lt;&gt;0),NOT(BIL.PAS.RUE.RAR.NRV.NIT{SEV}&lt;&gt;0)),NOT(BIL.PAS.RUE.RAR.NRV.LAT{SEV}&lt;&gt;0)),TRUE)</t>
  </si>
  <si>
    <t>IF(S28&lt;&gt;0,AND(AND(NOT(S26&lt;&gt;0),NOT(S27&lt;&gt;0)),NOT(S29&lt;&gt;0)),TRUE)</t>
  </si>
  <si>
    <t>IF(BIL.PAS.RUE.RAR.NRV.INH{SEB}&lt;&gt;0,AND(AND(NOT(BIL.PAS.RUE.RAR.NRV.INT{SEB}&lt;&gt;0),NOT(BIL.PAS.RUE.RAR.NRV.NIT{SEB}&lt;&gt;0)),NOT(BIL.PAS.RUE.RAR.NRV.LAT{SEB}&lt;&gt;0)),TRUE)</t>
  </si>
  <si>
    <t>AUR_K_PAS.K012d</t>
  </si>
  <si>
    <t>IF(K29&lt;&gt;0,AND(AND(NOT(K26&lt;&gt;0),NOT(K27&lt;&gt;0)),NOT(K28&lt;&gt;0)),TRUE)</t>
  </si>
  <si>
    <t>IF(BIL.PAS.RUE.RAR.NRV.LAT{SEV}&lt;&gt;0,AND(AND(NOT(BIL.PAS.RUE.RAR.NRV.INT{SEV}&lt;&gt;0),NOT(BIL.PAS.RUE.RAR.NRV.NIT{SEV}&lt;&gt;0)),NOT(BIL.PAS.RUE.RAR.NRV.INH{SEV}&lt;&gt;0)),TRUE)</t>
  </si>
  <si>
    <t>IF(S29&lt;&gt;0,AND(AND(NOT(S26&lt;&gt;0),NOT(S27&lt;&gt;0)),NOT(S28&lt;&gt;0)),TRUE)</t>
  </si>
  <si>
    <t>IF(BIL.PAS.RUE.RAR.NRV.LAT{SEB}&lt;&gt;0,AND(AND(NOT(BIL.PAS.RUE.RAR.NRV.INT{SEB}&lt;&gt;0),NOT(BIL.PAS.RUE.RAR.NRV.NIT{SEB}&lt;&gt;0)),NOT(BIL.PAS.RUE.RAR.NRV.INH{SEB}&lt;&gt;0)),TRUE)</t>
  </si>
  <si>
    <t>AUR_K_ARI.K001</t>
  </si>
  <si>
    <t>Berechnung Nettoschuldbetrag</t>
  </si>
  <si>
    <t>K24=SUM(K22,-K23)(±0.5)</t>
  </si>
  <si>
    <t>ARI.GFF.NSB{}=SUM(ARI.GFF.NSB.BSB{},-ARI.GFF.NSB.VES{})(±0.5)</t>
  </si>
  <si>
    <t>AUR_K_ARI.KD003</t>
  </si>
  <si>
    <t>Prüfung Existenz Unterpositionen in Nominalbetrag der überfälligen Forderungen</t>
  </si>
  <si>
    <t>IF(K28&gt;0,OR(K29&gt;0,K30&gt;0),IF(NOT(K28&lt;&gt;0),AND(NOT(K29&lt;&gt;0),NOT(K30&lt;&gt;0)),FALSE))</t>
  </si>
  <si>
    <t>IF(ARI.UEF{T}&gt;0,OR(ARI.UEF{FKU}&gt;0,ARI.UEF{HYP}&gt;0),IF(NOT(ARI.UEF{T}&lt;&gt;0),AND(NOT(ARI.UEF{FKU}&lt;&gt;0),NOT(ARI.UEF{HYP}&lt;&gt;0)),FALSE))</t>
  </si>
  <si>
    <t>AUR_K_ARI.KD004</t>
  </si>
  <si>
    <t>Davon-Prüfung Nominalbetrag der überfälligen Forderungen, Total mit Unterpositionen Nominalbetrag der überfälligen Forderungen, aus Forderungen gegenüber Kunden und Nominalbetrag der überfälligen Forderungen, aus Hypothekarforderungen</t>
  </si>
  <si>
    <t>K28*0.9&lt;=K29+K30(±0.5)</t>
  </si>
  <si>
    <t>ARI.UEF{T}*0.9&lt;=ARI.UEF{FKU}+ARI.UEF{HYP}(±0.5)</t>
  </si>
  <si>
    <t>K28&gt;=K29+K30(±0.5)</t>
  </si>
  <si>
    <t>ARI.UEF{T}&gt;=ARI.UEF{FKU}+ARI.UEF{HYP}(±0.5)</t>
  </si>
  <si>
    <t>AUR_K_D.D004</t>
  </si>
  <si>
    <t>Total Typ des Derivats</t>
  </si>
  <si>
    <t>K27=SUM(K24,K26,K25,K23,K22)(±0.5)</t>
  </si>
  <si>
    <t>ODF.ZIN{HIN,PWW,T}=SUM(ODF.ZIN{HIN,PWW,FUT},ODF.ZIN{HIN,PWW,OPE},ODF.ZIN{HIN,PWW,OPO},ODF.ZIN{HIN,PWW,SWP},ODF.ZIN{HIN,PWW,TKF})(±0.5)</t>
  </si>
  <si>
    <t>L27=SUM(L24,L26,L25,L23,L22)(±0.5)</t>
  </si>
  <si>
    <t>ODF.ZIN{HIN,NWW,T}=SUM(ODF.ZIN{HIN,NWW,FUT},ODF.ZIN{HIN,NWW,OPE},ODF.ZIN{HIN,NWW,OPO},ODF.ZIN{HIN,NWW,SWP},ODF.ZIN{HIN,NWW,TKF})(±0.5)</t>
  </si>
  <si>
    <t>M27=SUM(M24,M26,M25,M23,M22)(±0.5)</t>
  </si>
  <si>
    <t>ODF.ZIN{HIN,KNV,T}=SUM(ODF.ZIN{HIN,KNV,FUT},ODF.ZIN{HIN,KNV,OPE},ODF.ZIN{HIN,KNV,OPO},ODF.ZIN{HIN,KNV,SWP},ODF.ZIN{HIN,KNV,TKF})(±0.5)</t>
  </si>
  <si>
    <t>N27=SUM(N24,N26,N25,N23,N22)(±0.5)</t>
  </si>
  <si>
    <t>ODF.ZIN{AIN,PWW,T}=SUM(ODF.ZIN{AIN,PWW,FUT},ODF.ZIN{AIN,PWW,OPE},ODF.ZIN{AIN,PWW,OPO},ODF.ZIN{AIN,PWW,SWP},ODF.ZIN{AIN,PWW,TKF})(±0.5)</t>
  </si>
  <si>
    <t>O27=SUM(O24,O26,O25,O23,O22)(±0.5)</t>
  </si>
  <si>
    <t>ODF.ZIN{AIN,NWW,T}=SUM(ODF.ZIN{AIN,NWW,FUT},ODF.ZIN{AIN,NWW,OPE},ODF.ZIN{AIN,NWW,OPO},ODF.ZIN{AIN,NWW,SWP},ODF.ZIN{AIN,NWW,TKF})(±0.5)</t>
  </si>
  <si>
    <t>P27=SUM(P24,P26,P25,P23,P22)(±0.5)</t>
  </si>
  <si>
    <t>ODF.ZIN{AIN,KNV,T}=SUM(ODF.ZIN{AIN,KNV,FUT},ODF.ZIN{AIN,KNV,OPE},ODF.ZIN{AIN,KNV,OPO},ODF.ZIN{AIN,KNV,SWP},ODF.ZIN{AIN,KNV,TKF})(±0.5)</t>
  </si>
  <si>
    <t>K34=SUM(K31,K33,K32,K30,K29)(±0.5)</t>
  </si>
  <si>
    <t>ODF.DEV{HIN,PWW,T}=SUM(ODF.DEV{HIN,PWW,FUT},ODF.DEV{HIN,PWW,OPE},ODF.DEV{HIN,PWW,OPO},ODF.DEV{HIN,PWW,SWP},ODF.DEV{HIN,PWW,TKF})(±0.5)</t>
  </si>
  <si>
    <t>L34=SUM(L31,L33,L32,L30,L29)(±0.5)</t>
  </si>
  <si>
    <t>ODF.DEV{HIN,NWW,T}=SUM(ODF.DEV{HIN,NWW,FUT},ODF.DEV{HIN,NWW,OPE},ODF.DEV{HIN,NWW,OPO},ODF.DEV{HIN,NWW,SWP},ODF.DEV{HIN,NWW,TKF})(±0.5)</t>
  </si>
  <si>
    <t>M34=SUM(M31,M33,M32,M30,M29)(±0.5)</t>
  </si>
  <si>
    <t>ODF.DEV{HIN,KNV,T}=SUM(ODF.DEV{HIN,KNV,FUT},ODF.DEV{HIN,KNV,OPE},ODF.DEV{HIN,KNV,OPO},ODF.DEV{HIN,KNV,SWP},ODF.DEV{HIN,KNV,TKF})(±0.5)</t>
  </si>
  <si>
    <t>N34=SUM(N31,N33,N32,N30,N29)(±0.5)</t>
  </si>
  <si>
    <t>ODF.DEV{AIN,PWW,T}=SUM(ODF.DEV{AIN,PWW,FUT},ODF.DEV{AIN,PWW,OPE},ODF.DEV{AIN,PWW,OPO},ODF.DEV{AIN,PWW,SWP},ODF.DEV{AIN,PWW,TKF})(±0.5)</t>
  </si>
  <si>
    <t>O34=SUM(O31,O33,O32,O30,O29)(±0.5)</t>
  </si>
  <si>
    <t>ODF.DEV{AIN,NWW,T}=SUM(ODF.DEV{AIN,NWW,FUT},ODF.DEV{AIN,NWW,OPE},ODF.DEV{AIN,NWW,OPO},ODF.DEV{AIN,NWW,SWP},ODF.DEV{AIN,NWW,TKF})(±0.5)</t>
  </si>
  <si>
    <t>P34=SUM(P31,P33,P32,P30,P29)(±0.5)</t>
  </si>
  <si>
    <t>ODF.DEV{AIN,KNV,T}=SUM(ODF.DEV{AIN,KNV,FUT},ODF.DEV{AIN,KNV,OPE},ODF.DEV{AIN,KNV,OPO},ODF.DEV{AIN,KNV,SWP},ODF.DEV{AIN,KNV,TKF})(±0.5)</t>
  </si>
  <si>
    <t>K41=SUM(K38,K40,K39,K37,K36)(±0.5)</t>
  </si>
  <si>
    <t>ODF.EDM{HIN,PWW,T}=SUM(ODF.EDM{HIN,PWW,FUT},ODF.EDM{HIN,PWW,OPE},ODF.EDM{HIN,PWW,OPO},ODF.EDM{HIN,PWW,SWP},ODF.EDM{HIN,PWW,TKF})(±0.5)</t>
  </si>
  <si>
    <t>L41=SUM(L38,L40,L39,L37,L36)(±0.5)</t>
  </si>
  <si>
    <t>ODF.EDM{HIN,NWW,T}=SUM(ODF.EDM{HIN,NWW,FUT},ODF.EDM{HIN,NWW,OPE},ODF.EDM{HIN,NWW,OPO},ODF.EDM{HIN,NWW,SWP},ODF.EDM{HIN,NWW,TKF})(±0.5)</t>
  </si>
  <si>
    <t>M41=SUM(M38,M40,M39,M37,M36)(±0.5)</t>
  </si>
  <si>
    <t>ODF.EDM{HIN,KNV,T}=SUM(ODF.EDM{HIN,KNV,FUT},ODF.EDM{HIN,KNV,OPE},ODF.EDM{HIN,KNV,OPO},ODF.EDM{HIN,KNV,SWP},ODF.EDM{HIN,KNV,TKF})(±0.5)</t>
  </si>
  <si>
    <t>N41=SUM(N38,N40,N39,N37,N36)(±0.5)</t>
  </si>
  <si>
    <t>ODF.EDM{AIN,PWW,T}=SUM(ODF.EDM{AIN,PWW,FUT},ODF.EDM{AIN,PWW,OPE},ODF.EDM{AIN,PWW,OPO},ODF.EDM{AIN,PWW,SWP},ODF.EDM{AIN,PWW,TKF})(±0.5)</t>
  </si>
  <si>
    <t>O41=SUM(O38,O40,O39,O37,O36)(±0.5)</t>
  </si>
  <si>
    <t>ODF.EDM{AIN,NWW,T}=SUM(ODF.EDM{AIN,NWW,FUT},ODF.EDM{AIN,NWW,OPE},ODF.EDM{AIN,NWW,OPO},ODF.EDM{AIN,NWW,SWP},ODF.EDM{AIN,NWW,TKF})(±0.5)</t>
  </si>
  <si>
    <t>P41=SUM(P38,P40,P39,P37,P36)(±0.5)</t>
  </si>
  <si>
    <t>ODF.EDM{AIN,KNV,T}=SUM(ODF.EDM{AIN,KNV,FUT},ODF.EDM{AIN,KNV,OPE},ODF.EDM{AIN,KNV,OPO},ODF.EDM{AIN,KNV,SWP},ODF.EDM{AIN,KNV,TKF})(±0.5)</t>
  </si>
  <si>
    <t>K48=SUM(K45,K47,K46,K44,K43)(±0.5)</t>
  </si>
  <si>
    <t>ODF.BTI{HIN,PWW,T}=SUM(ODF.BTI{HIN,PWW,FUT},ODF.BTI{HIN,PWW,OPE},ODF.BTI{HIN,PWW,OPO},ODF.BTI{HIN,PWW,SWP},ODF.BTI{HIN,PWW,TKF})(±0.5)</t>
  </si>
  <si>
    <t>L48=SUM(L45,L47,L46,L44,L43)(±0.5)</t>
  </si>
  <si>
    <t>ODF.BTI{HIN,NWW,T}=SUM(ODF.BTI{HIN,NWW,FUT},ODF.BTI{HIN,NWW,OPE},ODF.BTI{HIN,NWW,OPO},ODF.BTI{HIN,NWW,SWP},ODF.BTI{HIN,NWW,TKF})(±0.5)</t>
  </si>
  <si>
    <t>M48=SUM(M45,M47,M46,M44,M43)(±0.5)</t>
  </si>
  <si>
    <t>ODF.BTI{HIN,KNV,T}=SUM(ODF.BTI{HIN,KNV,FUT},ODF.BTI{HIN,KNV,OPE},ODF.BTI{HIN,KNV,OPO},ODF.BTI{HIN,KNV,SWP},ODF.BTI{HIN,KNV,TKF})(±0.5)</t>
  </si>
  <si>
    <t>N48=SUM(N45,N47,N46,N44,N43)(±0.5)</t>
  </si>
  <si>
    <t>ODF.BTI{AIN,PWW,T}=SUM(ODF.BTI{AIN,PWW,FUT},ODF.BTI{AIN,PWW,OPE},ODF.BTI{AIN,PWW,OPO},ODF.BTI{AIN,PWW,SWP},ODF.BTI{AIN,PWW,TKF})(±0.5)</t>
  </si>
  <si>
    <t>O48=SUM(O45,O47,O46,O44,O43)(±0.5)</t>
  </si>
  <si>
    <t>ODF.BTI{AIN,NWW,T}=SUM(ODF.BTI{AIN,NWW,FUT},ODF.BTI{AIN,NWW,OPE},ODF.BTI{AIN,NWW,OPO},ODF.BTI{AIN,NWW,SWP},ODF.BTI{AIN,NWW,TKF})(±0.5)</t>
  </si>
  <si>
    <t>P48=SUM(P45,P47,P46,P44,P43)(±0.5)</t>
  </si>
  <si>
    <t>ODF.BTI{AIN,KNV,T}=SUM(ODF.BTI{AIN,KNV,FUT},ODF.BTI{AIN,KNV,OPE},ODF.BTI{AIN,KNV,OPO},ODF.BTI{AIN,KNV,SWP},ODF.BTI{AIN,KNV,TKF})(±0.5)</t>
  </si>
  <si>
    <t>K61=SUM(K58,K60,K59,K57,K56)(±0.5)</t>
  </si>
  <si>
    <t>ODF.UEB{HIN,PWW,T}=SUM(ODF.UEB{HIN,PWW,FUT},ODF.UEB{HIN,PWW,OPE},ODF.UEB{HIN,PWW,OPO},ODF.UEB{HIN,PWW,SWP},ODF.UEB{HIN,PWW,TKF})(±0.5)</t>
  </si>
  <si>
    <t>L61=SUM(L58,L60,L59,L57,L56)(±0.5)</t>
  </si>
  <si>
    <t>ODF.UEB{HIN,NWW,T}=SUM(ODF.UEB{HIN,NWW,FUT},ODF.UEB{HIN,NWW,OPE},ODF.UEB{HIN,NWW,OPO},ODF.UEB{HIN,NWW,SWP},ODF.UEB{HIN,NWW,TKF})(±0.5)</t>
  </si>
  <si>
    <t>M61=SUM(M58,M60,M59,M57,M56)(±0.5)</t>
  </si>
  <si>
    <t>ODF.UEB{HIN,KNV,T}=SUM(ODF.UEB{HIN,KNV,FUT},ODF.UEB{HIN,KNV,OPE},ODF.UEB{HIN,KNV,OPO},ODF.UEB{HIN,KNV,SWP},ODF.UEB{HIN,KNV,TKF})(±0.5)</t>
  </si>
  <si>
    <t>N61=SUM(N58,N60,N59,N57,N56)(±0.5)</t>
  </si>
  <si>
    <t>ODF.UEB{AIN,PWW,T}=SUM(ODF.UEB{AIN,PWW,FUT},ODF.UEB{AIN,PWW,OPE},ODF.UEB{AIN,PWW,OPO},ODF.UEB{AIN,PWW,SWP},ODF.UEB{AIN,PWW,TKF})(±0.5)</t>
  </si>
  <si>
    <t>O61=SUM(O58,O60,O59,O57,O56)(±0.5)</t>
  </si>
  <si>
    <t>ODF.UEB{AIN,NWW,T}=SUM(ODF.UEB{AIN,NWW,FUT},ODF.UEB{AIN,NWW,OPE},ODF.UEB{AIN,NWW,OPO},ODF.UEB{AIN,NWW,SWP},ODF.UEB{AIN,NWW,TKF})(±0.5)</t>
  </si>
  <si>
    <t>P61=SUM(P58,P60,P59,P57,P56)(±0.5)</t>
  </si>
  <si>
    <t>ODF.UEB{AIN,KNV,T}=SUM(ODF.UEB{AIN,KNV,FUT},ODF.UEB{AIN,KNV,OPE},ODF.UEB{AIN,KNV,OPO},ODF.UEB{AIN,KNV,SWP},ODF.UEB{AIN,KNV,TKF})(±0.5)</t>
  </si>
  <si>
    <t>AUR_K_D.D005</t>
  </si>
  <si>
    <t>Total Typ des Kreditderivats</t>
  </si>
  <si>
    <t>K54=SUM(K50,K52,K51,K53)(±0.5)</t>
  </si>
  <si>
    <t>ODF.KDV{HIN,PWW,T}=SUM(ODF.KDV{HIN,PWW,CDS},ODF.KDV{HIN,PWW,FTD},ODF.KDV{HIN,PWW,TRS},ODF.KDV{HIN,PWW,U})(±0.5)</t>
  </si>
  <si>
    <t>L54=SUM(L50,L52,L51,L53)(±0.5)</t>
  </si>
  <si>
    <t>ODF.KDV{HIN,NWW,T}=SUM(ODF.KDV{HIN,NWW,CDS},ODF.KDV{HIN,NWW,FTD},ODF.KDV{HIN,NWW,TRS},ODF.KDV{HIN,NWW,U})(±0.5)</t>
  </si>
  <si>
    <t>M54=SUM(M50,M52,M51,M53)(±0.5)</t>
  </si>
  <si>
    <t>ODF.KDV{HIN,KNV,T}=SUM(ODF.KDV{HIN,KNV,CDS},ODF.KDV{HIN,KNV,FTD},ODF.KDV{HIN,KNV,TRS},ODF.KDV{HIN,KNV,U})(±0.5)</t>
  </si>
  <si>
    <t>N54=SUM(N50,N52,N51,N53)(±0.5)</t>
  </si>
  <si>
    <t>ODF.KDV{AIN,PWW,T}=SUM(ODF.KDV{AIN,PWW,CDS},ODF.KDV{AIN,PWW,FTD},ODF.KDV{AIN,PWW,TRS},ODF.KDV{AIN,PWW,U})(±0.5)</t>
  </si>
  <si>
    <t>O54=SUM(O50,O52,O51,O53)(±0.5)</t>
  </si>
  <si>
    <t>ODF.KDV{AIN,NWW,T}=SUM(ODF.KDV{AIN,NWW,CDS},ODF.KDV{AIN,NWW,FTD},ODF.KDV{AIN,NWW,TRS},ODF.KDV{AIN,NWW,U})(±0.5)</t>
  </si>
  <si>
    <t>P54=SUM(P50,P52,P51,P53)(±0.5)</t>
  </si>
  <si>
    <t>ODF.KDV{AIN,KNV,T}=SUM(ODF.KDV{AIN,KNV,CDS},ODF.KDV{AIN,KNV,FTD},ODF.KDV{AIN,KNV,TRS},ODF.KDV{AIN,KNV,U})(±0.5)</t>
  </si>
  <si>
    <t>AUR_K_D.D016</t>
  </si>
  <si>
    <t>Davon-Prüfung Preisermittlung mit Unterposition Bewertungsmodell</t>
  </si>
  <si>
    <t>K62&gt;=SUM(K63)(±0.5)</t>
  </si>
  <si>
    <t>ODF{HIN,PWW,VNE,T,T}&gt;=SUM(ODF{HIN,PWW,VNE,T,BMO})(±0.5)</t>
  </si>
  <si>
    <t>L62&gt;=SUM(L63)(±0.5)</t>
  </si>
  <si>
    <t>ODF{HIN,NWW,VNE,T,T}&gt;=SUM(ODF{HIN,NWW,VNE,T,BMO})(±0.5)</t>
  </si>
  <si>
    <t>N62&gt;=SUM(N63)(±0.5)</t>
  </si>
  <si>
    <t>ODF{AIN,PWW,VNE,T,T}&gt;=SUM(ODF{AIN,PWW,VNE,T,BMO})(±0.5)</t>
  </si>
  <si>
    <t>O62&gt;=SUM(O63)(±0.5)</t>
  </si>
  <si>
    <t>ODF{AIN,NWW,VNE,T,T}&gt;=SUM(ODF{AIN,NWW,VNE,T,BMO})(±0.5)</t>
  </si>
  <si>
    <t>AUR_K_U.KD003</t>
  </si>
  <si>
    <t>Total Offene derivative Finanzinstrumente, Total vor Berücksichtigung der Nettingverträge</t>
  </si>
  <si>
    <t>K62=K27+K34+K41+K48+K54+K61(±0.5)</t>
  </si>
  <si>
    <t>ODF{HIN,PWW,VNE,T,T}=ODF.ZIN{HIN,PWW,T}+ODF.DEV{HIN,PWW,T}+ODF.EDM{HIN,PWW,T}+ODF.BTI{HIN,PWW,T}+ODF.KDV{HIN,PWW,T}+ODF.UEB{HIN,PWW,T}(±0.5)</t>
  </si>
  <si>
    <t>L62=L27+L34+L41+L48+L54+L61(±0.5)</t>
  </si>
  <si>
    <t>ODF{HIN,NWW,VNE,T,T}=ODF.ZIN{HIN,NWW,T}+ODF.DEV{HIN,NWW,T}+ODF.EDM{HIN,NWW,T}+ODF.BTI{HIN,NWW,T}+ODF.KDV{HIN,NWW,T}+ODF.UEB{HIN,NWW,T}(±0.5)</t>
  </si>
  <si>
    <t>M62=M27+M34+M41+M48+M54+M61(±0.5)</t>
  </si>
  <si>
    <t>ODF{HIN,KNV,VNE,T,T}=ODF.ZIN{HIN,KNV,T}+ODF.DEV{HIN,KNV,T}+ODF.EDM{HIN,KNV,T}+ODF.BTI{HIN,KNV,T}+ODF.KDV{HIN,KNV,T}+ODF.UEB{HIN,KNV,T}(±0.5)</t>
  </si>
  <si>
    <t>N62=N27+N34+N41+N48+N54+N61(±0.5)</t>
  </si>
  <si>
    <t>ODF{AIN,PWW,VNE,T,T}=ODF.ZIN{AIN,PWW,T}+ODF.DEV{AIN,PWW,T}+ODF.EDM{AIN,PWW,T}+ODF.BTI{AIN,PWW,T}+ODF.KDV{AIN,PWW,T}+ODF.UEB{AIN,PWW,T}(±0.5)</t>
  </si>
  <si>
    <t>O62=O27+O34+O41+O48+O54+O61(±0.5)</t>
  </si>
  <si>
    <t>ODF{AIN,NWW,VNE,T,T}=ODF.ZIN{AIN,NWW,T}+ODF.DEV{AIN,NWW,T}+ODF.EDM{AIN,NWW,T}+ODF.BTI{AIN,NWW,T}+ODF.KDV{AIN,NWW,T}+ODF.UEB{AIN,NWW,T}(±0.5)</t>
  </si>
  <si>
    <t>P62=P27+P34+P41+P48+P54+P61(±0.5)</t>
  </si>
  <si>
    <t>ODF{AIN,KNV,VNE,T,T}=ODF.ZIN{AIN,KNV,T}+ODF.DEV{AIN,KNV,T}+ODF.EDM{AIN,KNV,T}+ODF.BTI{AIN,KNV,T}+ODF.KDV{AIN,KNV,T}+ODF.UEB{AIN,KNV,T}(±0.5)</t>
  </si>
  <si>
    <t>AUR_K_D.D015</t>
  </si>
  <si>
    <t>Davon-Prüfung Gegenpartei Zentrale Clearingstelle oder Banken oder Effektenhändler mit Unterpositionen Zentrale Clearingstelle und Banken oder Effektenhändler</t>
  </si>
  <si>
    <t>K21&gt;=SUM(K24,K23)(±0.5)</t>
  </si>
  <si>
    <t>ODF{T,PWW,NNE,T,T}&gt;=SUM(ODF{T,PWW,NNE,BEF,T},ODF{T,PWW,NNE,CCP,T})(±0.5)</t>
  </si>
  <si>
    <t>AU306B,AU306A</t>
  </si>
  <si>
    <t>AUR_K_U.KD004</t>
  </si>
  <si>
    <t>Davon-Prüfung Offene derivative Finanzinstrumente, Total vor Berücksichtigung der Nettingverträge mit Unterposition Offene derivative Finanzinstrumente, Total nach Berücksichtigung der Nettingverträge</t>
  </si>
  <si>
    <t>'AU306A'!K62+'AU306A'!N62&gt;='AU306B'!K21(±0.5)</t>
  </si>
  <si>
    <t>ODF{HIN,PWW,VNE,T,T}+ODF{AIN,PWW,VNE,T,T}&gt;=ODF{T,PWW,NNE,T,T}(±0.5)</t>
  </si>
  <si>
    <t>'AU306A'!L62+'AU306A'!O62&gt;='AU306B'!L21(±0.5)</t>
  </si>
  <si>
    <t>ODF{HIN,NWW,VNE,T,T}+ODF{AIN,NWW,VNE,T,T}&gt;=ODF{T,NWW,NNE,T,T}(±0.5)</t>
  </si>
  <si>
    <t>AU309,AU301</t>
  </si>
  <si>
    <t>AUR_K_ZAR.K001</t>
  </si>
  <si>
    <t>1.1 Eigenkapitalquote</t>
  </si>
  <si>
    <t>IF('AU309'!K22&lt;&gt;0,OR(ABS('AU309'!K22-('AU301'!K66+'AU301'!K67+'AU301'!K68+'AU301'!K70+'AU301'!K71-'AU301'!K72+'AU301'!K73+'AU301'!K74)/'AU301'!K76)&lt;=ABS(0.05*('AU301'!K66+'AU301'!K67+'AU301'!K68+'AU301'!K70+'AU301'!K71-'AU301'!K72+'AU301'!K73+'AU301'!K74)/'AU301'!K76),ABS('AU309'!K22-('AU301'!K66+'AU301'!K67+'AU301'!K68+'AU301'!K70+'AU301'!K71-'AU301'!K72+'AU301'!K73+'AU301'!K74)/'AU301'!K76)&lt;=0.002),TRUE)</t>
  </si>
  <si>
    <t>IF(ZAR.KZA.KBV.EKQ{}&lt;&gt;0,OR(ABS(ZAR.KZA.KBV.EKQ{}-(BIL.PAS.RAB{SEB}+BIL.PAS.GKA{SEB}+BIL.PAS.KRE{SEB}+BIL.PAS.GRE{SEB}+BIL.PAS.WUR{SEB}-BIL.PAS.EKA{SEB}+BIL.PAS.MAE{SEB}+BIL.PAS.GEV{})/BIL.PAS.TOT{})&lt;=ABS(0.05*(BIL.PAS.RAB{SEB}+BIL.PAS.GKA{SEB}+BIL.PAS.KRE{SEB}+BIL.PAS.GRE{SEB}+BIL.PAS.WUR{SEB}-BIL.PAS.EKA{SEB}+BIL.PAS.MAE{SEB}+BIL.PAS.GEV{})/BIL.PAS.TOT{}),ABS(ZAR.KZA.KBV.EKQ{}-(BIL.PAS.RAB{SEB}+BIL.PAS.GKA{SEB}+BIL.PAS.KRE{SEB}+BIL.PAS.GRE{SEB}+BIL.PAS.WUR{SEB}-BIL.PAS.EKA{SEB}+BIL.PAS.MAE{SEB}+BIL.PAS.GEV{})/BIL.PAS.TOT{})&lt;=0.002),TRUE)</t>
  </si>
  <si>
    <t>AUR_K_ZAR.K004</t>
  </si>
  <si>
    <t>1.4 Refinanzierungsgrad der Kundenausleihungen durch Kundengelder</t>
  </si>
  <si>
    <t>IF('AU309'!K23&lt;&gt;0,OR(ABS('AU309'!K23-('AU301'!K55+'AU301'!K59)/('AU301'!K25+'AU301'!K26))&lt;=ABS(0.05*('AU301'!K55+'AU301'!K59)/('AU301'!K25+'AU301'!K26)),ABS('AU309'!K23-('AU301'!K55+'AU301'!K59)/('AU301'!K25+'AU301'!K26))&lt;=0.02),TRUE)</t>
  </si>
  <si>
    <t>IF(ZAR.KZA.KBV.RKK{}&lt;&gt;0,OR(ABS(ZAR.KZA.KBV.RKK{}-(BIL.PAS.VKE{}+BIL.PAS.KOB{})/(BIL.AKT.FKU{}+BIL.AKT.HYP{}))&lt;=ABS(0.05*(BIL.PAS.VKE{}+BIL.PAS.KOB{})/(BIL.AKT.FKU{}+BIL.AKT.HYP{})),ABS(ZAR.KZA.KBV.RKK{}-(BIL.PAS.VKE{}+BIL.PAS.KOB{})/(BIL.AKT.FKU{}+BIL.AKT.HYP{}))&lt;=0.02),TRUE)</t>
  </si>
  <si>
    <t>AU309,AU301,AU304</t>
  </si>
  <si>
    <t>AUR_K_ZAR.K005</t>
  </si>
  <si>
    <t>2.1 Anteil der Wertberichtigungen am Kreditportefeuille</t>
  </si>
  <si>
    <t>OR(ABS('AU309'!K25-('AU304'!S38+'AU304'!S39)/('AU301'!K110+'AU301'!K118))&lt;=ABS(0.05*('AU304'!S38+'AU304'!S39)/('AU301'!K110+'AU301'!K118)),ABS('AU309'!K25-('AU304'!S38+'AU304'!S39)/('AU301'!K110+'AU301'!K118))&lt;=0.002)</t>
  </si>
  <si>
    <t>OR(ABS(ZAR.KZA.KQA.AWK{}-(ARI.WAL{SEB,FKU}+ARI.WAL{SEB,HYP})/(KRD.KRV.UEK.FKU{T,T,BRW}+KRD.KRV.HYK.HYP{T,BRW}))&lt;=ABS(0.05*(ARI.WAL{SEB,FKU}+ARI.WAL{SEB,HYP})/(KRD.KRV.UEK.FKU{T,T,BRW}+KRD.KRV.HYK.HYP{T,BRW})),ABS(ZAR.KZA.KQA.AWK{}-(ARI.WAL{SEB,FKU}+ARI.WAL{SEB,HYP})/(KRD.KRV.UEK.FKU{T,T,BRW}+KRD.KRV.HYK.HYP{T,BRW}))&lt;=0.002)</t>
  </si>
  <si>
    <t>AU309,AU305</t>
  </si>
  <si>
    <t>AUR_K_ZAR.K006</t>
  </si>
  <si>
    <t>2.2 Anteil der Wertberichtigungen an den gefährdeten Forderungen</t>
  </si>
  <si>
    <t>OR(ABS('AU309'!K26-('AU305'!K26+'AU305'!K27)/'AU305'!K24)&lt;=ABS(0.05*('AU305'!K26+'AU305'!K27)/'AU305'!K24),ABS('AU309'!K26-('AU305'!K26+'AU305'!K27)/'AU305'!K24)&lt;=0.02)</t>
  </si>
  <si>
    <t>OR(ABS(ZAR.KZA.KQA.AWF{}-(ARI.WAL.WGF.WEZ{}+ARI.WAL.WGF.WEP{})/ARI.GFF.NSB{})&lt;=ABS(0.05*(ARI.WAL.WGF.WEZ{}+ARI.WAL.WGF.WEP{})/ARI.GFF.NSB{}),ABS(ZAR.KZA.KQA.AWF{}-(ARI.WAL.WGF.WEZ{}+ARI.WAL.WGF.WEP{})/ARI.GFF.NSB{})&lt;=0.02)</t>
  </si>
  <si>
    <t>AU309,AU301,AU305</t>
  </si>
  <si>
    <t>AUR_K_ZAR.K007</t>
  </si>
  <si>
    <t>2.3 Anteil der gefährdeten Forderungen am Kreditportefeuille</t>
  </si>
  <si>
    <t>OR(ABS('AU309'!K27-'AU305'!K22/('AU301'!K110+'AU301'!K118))&lt;=ABS(0.05*'AU305'!K22/('AU301'!K110+'AU301'!K118)),ABS('AU309'!K27-'AU305'!K22/('AU301'!K110+'AU301'!K118))&lt;=0.001)</t>
  </si>
  <si>
    <t>OR(ABS(ZAR.KZA.KQA.AFK{}-ARI.GFF.NSB.BSB{}/(KRD.KRV.UEK.FKU{T,T,BRW}+KRD.KRV.HYK.HYP{T,BRW}))&lt;=ABS(0.05*ARI.GFF.NSB.BSB{}/(KRD.KRV.UEK.FKU{T,T,BRW}+KRD.KRV.HYK.HYP{T,BRW})),ABS(ZAR.KZA.KQA.AFK{}-ARI.GFF.NSB.BSB{}/(KRD.KRV.UEK.FKU{T,T,BRW}+KRD.KRV.HYK.HYP{T,BRW}))&lt;=0.001)</t>
  </si>
  <si>
    <t>AUR_K_ZAR.K008</t>
  </si>
  <si>
    <t>2.4 Anteil der überfälligen Forderungen an den Forderungen gegenüber Kunden</t>
  </si>
  <si>
    <t>OR(ABS('AU309'!K28-'AU305'!K29/'AU301'!K25)&lt;=ABS(0.05*'AU305'!K29/'AU301'!K25),ABS('AU309'!K28-'AU305'!K29/'AU301'!K25)&lt;=0.002)</t>
  </si>
  <si>
    <t>OR(ABS(ZAR.KZA.KQA.AUK{}-ARI.UEF{FKU}/BIL.AKT.FKU{})&lt;=ABS(0.05*ARI.UEF{FKU}/BIL.AKT.FKU{}),ABS(ZAR.KZA.KQA.AUK{}-ARI.UEF{FKU}/BIL.AKT.FKU{})&lt;=0.002)</t>
  </si>
  <si>
    <t>AUR_K_ZAR.K009</t>
  </si>
  <si>
    <t>2.5 Anteil der überfälligen Forderungen an den Hypothekarforderungen</t>
  </si>
  <si>
    <t>OR(ABS('AU309'!K29-'AU305'!K30/'AU301'!K26)&lt;=ABS(0.05*'AU305'!K30/'AU301'!K26),ABS('AU309'!K29-'AU305'!K30/'AU301'!K26)&lt;=0.002)</t>
  </si>
  <si>
    <t>OR(ABS(ZAR.KZA.KQA.AUH{}-ARI.UEF{HYP}/BIL.AKT.HYP{})&lt;=ABS(0.05*ARI.UEF{HYP}/BIL.AKT.HYP{}),ABS(ZAR.KZA.KQA.AUH{}-ARI.UEF{HYP}/BIL.AKT.HYP{})&lt;=0.002)</t>
  </si>
  <si>
    <t>AU309,AU302</t>
  </si>
  <si>
    <t>AUR_K_ZAR.K016</t>
  </si>
  <si>
    <t>3.7 Cost/income-ratio</t>
  </si>
  <si>
    <t>OR(ABS('AU309'!K37-'AU302'!K46/('AU302'!K28+'AU302'!K34+'AU302'!K35+'AU302'!K42))&lt;=ABS(0.05*'AU302'!K46/('AU302'!K28+'AU302'!K34+'AU302'!K35+'AU302'!K42)),ABS('AU309'!K37-'AU302'!K46/('AU302'!K28+'AU302'!K34+'AU302'!K35+'AU302'!K42))&lt;=0.02)</t>
  </si>
  <si>
    <t>OR(ABS(ZAR.KZA.KEE.CIR{}-EFR.GAU{}/(EFR.ERZ{}+EFR.ERK{}+EFR.ERH{}+EFR.UER{}))&lt;=ABS(0.05*EFR.GAU{}/(EFR.ERZ{}+EFR.ERK{}+EFR.ERH{}+EFR.UER{})),ABS(ZAR.KZA.KEE.CIR{}-EFR.GAU{}/(EFR.ERZ{}+EFR.ERK{}+EFR.ERH{}+EFR.UER{}))&lt;=0.02)</t>
  </si>
  <si>
    <t>AU309,AU301,AU302</t>
  </si>
  <si>
    <t>AUR_K_ZAR.K017</t>
  </si>
  <si>
    <t>4.1 Geschäftserfolg in % des Gesamteigenkapitals</t>
  </si>
  <si>
    <t>IF('AU309'!K39&lt;&gt;0,OR(ABS('AU309'!K39-'AU302'!K49/('AU301'!K66+'AU301'!K67+'AU301'!K68+'AU301'!K70+'AU301'!K71-'AU301'!K72+'AU301'!K74+'AU301'!K73))&lt;=ABS(0.05*'AU302'!K49/('AU301'!K66+'AU301'!K67+'AU301'!K68+'AU301'!K70+'AU301'!K71-'AU301'!K72+'AU301'!K74+'AU301'!K73)),ABS('AU309'!K39-'AU302'!K49/('AU301'!K66+'AU301'!K67+'AU301'!K68+'AU301'!K70+'AU301'!K71-'AU301'!K72+'AU301'!K74+'AU301'!K73))&lt;=0.001),TRUE)</t>
  </si>
  <si>
    <t>IF(ZAR.KZA.KRN.GEK{}&lt;&gt;0,OR(ABS(ZAR.KZA.KRN.GEK{}-EFR.GER{}/(BIL.PAS.RAB{SEB}+BIL.PAS.GKA{SEB}+BIL.PAS.KRE{SEB}+BIL.PAS.GRE{SEB}+BIL.PAS.WUR{SEB}-BIL.PAS.EKA{SEB}+BIL.PAS.GEV{}+BIL.PAS.MAE{SEB}))&lt;=ABS(0.05*EFR.GER{}/(BIL.PAS.RAB{SEB}+BIL.PAS.GKA{SEB}+BIL.PAS.KRE{SEB}+BIL.PAS.GRE{SEB}+BIL.PAS.WUR{SEB}-BIL.PAS.EKA{SEB}+BIL.PAS.GEV{}+BIL.PAS.MAE{SEB})),ABS(ZAR.KZA.KRN.GEK{}-EFR.GER{}/(BIL.PAS.RAB{SEB}+BIL.PAS.GKA{SEB}+BIL.PAS.KRE{SEB}+BIL.PAS.GRE{SEB}+BIL.PAS.WUR{SEB}-BIL.PAS.EKA{SEB}+BIL.PAS.GEV{}+BIL.PAS.MAE{SEB}))&lt;=0.001),TRUE)</t>
  </si>
  <si>
    <t>AUR_K_ZAR.K018</t>
  </si>
  <si>
    <t>4.2 Bereinigter Unternehmenserfolg in % des Gesamteigenkapitals;Konzerngewinn bzw. Konzernverlust in % des Eigenkapitals</t>
  </si>
  <si>
    <t>IF('AU309'!K40&lt;&gt;0,OR(ABS('AU309'!K40-'AU302'!K54/('AU301'!K66+'AU301'!K67+'AU301'!K68+'AU301'!K70+'AU301'!K71-'AU301'!K72+'AU301'!K73+'AU301'!K74))&lt;=ABS(0.05*'AU302'!K54/('AU301'!K66+'AU301'!K67+'AU301'!K68+'AU301'!K70+'AU301'!K71-'AU301'!K72+'AU301'!K73+'AU301'!K74)),ABS('AU309'!K40-'AU302'!K54/('AU301'!K66+'AU301'!K67+'AU301'!K68+'AU301'!K70+'AU301'!K71-'AU301'!K72+'AU301'!K73+'AU301'!K74))&lt;=0.002),TRUE)</t>
  </si>
  <si>
    <t>IF(ZAR.KZA.KRN.GWK{}&lt;&gt;0,OR(ABS(ZAR.KZA.KRN.GWK{}-EFR.EGV{}/(BIL.PAS.RAB{SEB}+BIL.PAS.GKA{SEB}+BIL.PAS.KRE{SEB}+BIL.PAS.GRE{SEB}+BIL.PAS.WUR{SEB}-BIL.PAS.EKA{SEB}+BIL.PAS.MAE{SEB}+BIL.PAS.GEV{}))&lt;=ABS(0.05*EFR.EGV{}/(BIL.PAS.RAB{SEB}+BIL.PAS.GKA{SEB}+BIL.PAS.KRE{SEB}+BIL.PAS.GRE{SEB}+BIL.PAS.WUR{SEB}-BIL.PAS.EKA{SEB}+BIL.PAS.MAE{SEB}+BIL.PAS.GEV{})),ABS(ZAR.KZA.KRN.GWK{}-EFR.EGV{}/(BIL.PAS.RAB{SEB}+BIL.PAS.GKA{SEB}+BIL.PAS.KRE{SEB}+BIL.PAS.GRE{SEB}+BIL.PAS.WUR{SEB}-BIL.PAS.EKA{SEB}+BIL.PAS.MAE{SEB}+BIL.PAS.GEV{}))&lt;=0.002),TRUE)</t>
  </si>
  <si>
    <t>AUR_K_REL.K001</t>
  </si>
  <si>
    <t>Werte vorhanden</t>
  </si>
  <si>
    <t>NOT(ISBLANK(K22))</t>
  </si>
  <si>
    <t>NOT(ISBLANK(REL.REK{}))</t>
  </si>
  <si>
    <t>NOT(ISBLANK(K26))</t>
  </si>
  <si>
    <t>NOT(ISBLANK(REL.AWB{}))</t>
  </si>
  <si>
    <t>NOT(ISBLANK(K31))</t>
  </si>
  <si>
    <t>NOT(ISBLANK(REL.REW{}))</t>
  </si>
  <si>
    <t>AUR_K_REL.K002a</t>
  </si>
  <si>
    <t>Abhängige Werte</t>
  </si>
  <si>
    <t>IF(K22="REV",OR(OR(K26="REA",K26="REB"),K26="REC"),TRUE)</t>
  </si>
  <si>
    <t>IF(REL.REK{}="REV",OR(OR(REL.AWB{}="REA",REL.AWB{}="REB"),REL.AWB{}="REC"),TRUE)</t>
  </si>
  <si>
    <t>AUR_K_REL.K002b</t>
  </si>
  <si>
    <t>IF(OR(K22="IFS",K22="USP"),K26="REI",TRUE)</t>
  </si>
  <si>
    <t>IF(OR(REL.REK{}="IFS",REL.REK{}="USP"),REL.AWB{}="REI",TRUE)</t>
  </si>
  <si>
    <t>ERROR</t>
  </si>
  <si>
    <t>WARNING</t>
  </si>
  <si>
    <t>Zuweisung der Excel-Zellen zu den fachlichen Schlüsseln</t>
  </si>
  <si>
    <t>Fachlicher Schlüssel</t>
  </si>
  <si>
    <t>Excel-Zelle</t>
  </si>
  <si>
    <t>BIL.AKT.FMI{}</t>
  </si>
  <si>
    <t>K22</t>
  </si>
  <si>
    <t>BIL.AKT.FBA{}</t>
  </si>
  <si>
    <t>K23</t>
  </si>
  <si>
    <t>BIL.AKT.WFG{}</t>
  </si>
  <si>
    <t>K24</t>
  </si>
  <si>
    <t>BIL.AKT.FKU{}</t>
  </si>
  <si>
    <t>K25</t>
  </si>
  <si>
    <t>BIL.AKT.HYP{}</t>
  </si>
  <si>
    <t>K26</t>
  </si>
  <si>
    <t>BIL.AKT.HYP.WOH{}</t>
  </si>
  <si>
    <t>K27</t>
  </si>
  <si>
    <t>BIL.AKT.HYP.WOH.IPR{}</t>
  </si>
  <si>
    <t>K28</t>
  </si>
  <si>
    <t>BIL.AKT.HYP.UBR{}</t>
  </si>
  <si>
    <t>K29</t>
  </si>
  <si>
    <t>BIL.AKT.HYP.UBR.IPR{}</t>
  </si>
  <si>
    <t>K30</t>
  </si>
  <si>
    <t>BIL.AKT.HGE{}</t>
  </si>
  <si>
    <t>K31</t>
  </si>
  <si>
    <t>BIL.AKT.WBW{}</t>
  </si>
  <si>
    <t>K32</t>
  </si>
  <si>
    <t>BIL.AKT.FFV{}</t>
  </si>
  <si>
    <t>K33</t>
  </si>
  <si>
    <t>BIL.AKT.FAN{}</t>
  </si>
  <si>
    <t>K34</t>
  </si>
  <si>
    <t>BIL.AKT.FAN.LIS{}</t>
  </si>
  <si>
    <t>K35</t>
  </si>
  <si>
    <t>BIL.AKT.FAN.HQL{}</t>
  </si>
  <si>
    <t>K36</t>
  </si>
  <si>
    <t>BIL.AKT.REA{}</t>
  </si>
  <si>
    <t>K37</t>
  </si>
  <si>
    <t>BIL.AKT.BET{}</t>
  </si>
  <si>
    <t>K38</t>
  </si>
  <si>
    <t>BIL.AKT.SAN{}</t>
  </si>
  <si>
    <t>K39</t>
  </si>
  <si>
    <t>BIL.AKT.SAN.LBU{}</t>
  </si>
  <si>
    <t>K40</t>
  </si>
  <si>
    <t>BIL.AKT.SAN.OFL{}</t>
  </si>
  <si>
    <t>K41</t>
  </si>
  <si>
    <t>BIL.AKT.SAN.UES.SWA{}</t>
  </si>
  <si>
    <t>K43</t>
  </si>
  <si>
    <t>BIL.AKT.SAN.UES.UEB{}</t>
  </si>
  <si>
    <t>K42</t>
  </si>
  <si>
    <t>BIL.AKT.IMW{}</t>
  </si>
  <si>
    <t>K44</t>
  </si>
  <si>
    <t>BIL.AKT.IMW.GWI{}</t>
  </si>
  <si>
    <t>K45</t>
  </si>
  <si>
    <t>BIL.AKT.IMW.PLI{}</t>
  </si>
  <si>
    <t>K46</t>
  </si>
  <si>
    <t>BIL.AKT.SON{}</t>
  </si>
  <si>
    <t>K47</t>
  </si>
  <si>
    <t>BIL.AKT.NEG{}</t>
  </si>
  <si>
    <t>K48</t>
  </si>
  <si>
    <t>BIL.AKT.TOT{}</t>
  </si>
  <si>
    <t>K49</t>
  </si>
  <si>
    <t>BIL.AKT.TOT.NRA{}</t>
  </si>
  <si>
    <t>K50</t>
  </si>
  <si>
    <t>BIL.AKT.TOT.NRA.WAF{}</t>
  </si>
  <si>
    <t>K51</t>
  </si>
  <si>
    <t>BIL.AKT.TOT.FVN.FNP{QUB}</t>
  </si>
  <si>
    <t>K99</t>
  </si>
  <si>
    <t>BIL.AKT.TOT.FVN.FNP{GRG}</t>
  </si>
  <si>
    <t>K100</t>
  </si>
  <si>
    <t>BIL.AKT.TOT.FVN.FNP{VGS}</t>
  </si>
  <si>
    <t>K101</t>
  </si>
  <si>
    <t>BIL.AKT.TOT.FVN.FNP{ORG}</t>
  </si>
  <si>
    <t>K102</t>
  </si>
  <si>
    <t>BIL.AKT.TOT.FVN.FNP{NAP}</t>
  </si>
  <si>
    <t>K103</t>
  </si>
  <si>
    <t>BIL.PAS.VBA{}</t>
  </si>
  <si>
    <t>K53</t>
  </si>
  <si>
    <t>BIL.PAS.WFG{}</t>
  </si>
  <si>
    <t>K54</t>
  </si>
  <si>
    <t>BIL.PAS.VKE{}</t>
  </si>
  <si>
    <t>K55</t>
  </si>
  <si>
    <t>BIL.PAS.HGE{}</t>
  </si>
  <si>
    <t>K56</t>
  </si>
  <si>
    <t>BIL.PAS.WBW{}</t>
  </si>
  <si>
    <t>K57</t>
  </si>
  <si>
    <t>BIL.PAS.FFV{}</t>
  </si>
  <si>
    <t>K58</t>
  </si>
  <si>
    <t>BIL.PAS.KOB{}</t>
  </si>
  <si>
    <t>K59</t>
  </si>
  <si>
    <t>BIL.PAS.APF{}</t>
  </si>
  <si>
    <t>K60</t>
  </si>
  <si>
    <t>BIL.PAS.APF.RW1{}</t>
  </si>
  <si>
    <t>K61</t>
  </si>
  <si>
    <t>BIL.PAS.APF.RM1{}</t>
  </si>
  <si>
    <t>K62</t>
  </si>
  <si>
    <t>BIL.PAS.REA{}</t>
  </si>
  <si>
    <t>K63</t>
  </si>
  <si>
    <t>BIL.PAS.SON{}</t>
  </si>
  <si>
    <t>K64</t>
  </si>
  <si>
    <t>BIL.PAS.RUE{SEB}</t>
  </si>
  <si>
    <t>K65</t>
  </si>
  <si>
    <t>BIL.PAS.RUE{SEV}</t>
  </si>
  <si>
    <t>BIL.PAS.RUE{UMB}</t>
  </si>
  <si>
    <t>N34</t>
  </si>
  <si>
    <t>BIL.PAS.RUE{AEK}</t>
  </si>
  <si>
    <t>M34</t>
  </si>
  <si>
    <t>BIL.PAS.RUE{WAD}</t>
  </si>
  <si>
    <t>O34</t>
  </si>
  <si>
    <t>BIL.PAS.RUE{UZW}</t>
  </si>
  <si>
    <t>P34</t>
  </si>
  <si>
    <t>BIL.PAS.RUE{NBI}</t>
  </si>
  <si>
    <t>Q34</t>
  </si>
  <si>
    <t>BIL.PAS.RUE{ZKV}</t>
  </si>
  <si>
    <t>L34</t>
  </si>
  <si>
    <t>BIL.PAS.RUE{ALO}</t>
  </si>
  <si>
    <t>R34</t>
  </si>
  <si>
    <t>BIL.PAS.RUE.RLS{SEB}</t>
  </si>
  <si>
    <t>S21</t>
  </si>
  <si>
    <t>BIL.PAS.RUE.RLS{SEV}</t>
  </si>
  <si>
    <t>K21</t>
  </si>
  <si>
    <t>BIL.PAS.RUE.RLS{UMB}</t>
  </si>
  <si>
    <t>N21</t>
  </si>
  <si>
    <t>BIL.PAS.RUE.RLS{AEK}</t>
  </si>
  <si>
    <t>M21</t>
  </si>
  <si>
    <t>BIL.PAS.RUE.RLS{WAD}</t>
  </si>
  <si>
    <t>O21</t>
  </si>
  <si>
    <t>BIL.PAS.RUE.RLS{UZW}</t>
  </si>
  <si>
    <t>P21</t>
  </si>
  <si>
    <t>BIL.PAS.RUE.RLS{NBI}</t>
  </si>
  <si>
    <t>Q21</t>
  </si>
  <si>
    <t>BIL.PAS.RUE.RLS{ZKV}</t>
  </si>
  <si>
    <t>L21</t>
  </si>
  <si>
    <t>BIL.PAS.RUE.RLS{ALO}</t>
  </si>
  <si>
    <t>R21</t>
  </si>
  <si>
    <t>BIL.PAS.RUE.RVV{SEB}</t>
  </si>
  <si>
    <t>S22</t>
  </si>
  <si>
    <t>BIL.PAS.RUE.RVV{SEV}</t>
  </si>
  <si>
    <t>BIL.PAS.RUE.RVV{UMB}</t>
  </si>
  <si>
    <t>N22</t>
  </si>
  <si>
    <t>BIL.PAS.RUE.RVV{AEK}</t>
  </si>
  <si>
    <t>M22</t>
  </si>
  <si>
    <t>BIL.PAS.RUE.RVV{WAD}</t>
  </si>
  <si>
    <t>O22</t>
  </si>
  <si>
    <t>BIL.PAS.RUE.RVV{UZW}</t>
  </si>
  <si>
    <t>P22</t>
  </si>
  <si>
    <t>BIL.PAS.RUE.RVV{NBI}</t>
  </si>
  <si>
    <t>Q22</t>
  </si>
  <si>
    <t>BIL.PAS.RUE.RVV{ZKV}</t>
  </si>
  <si>
    <t>L22</t>
  </si>
  <si>
    <t>BIL.PAS.RUE.RVV{ALO}</t>
  </si>
  <si>
    <t>R22</t>
  </si>
  <si>
    <t>BIL.PAS.RUE.RAR{SEB}</t>
  </si>
  <si>
    <t>S23</t>
  </si>
  <si>
    <t>BIL.PAS.RUE.RAR{SEV}</t>
  </si>
  <si>
    <t>BIL.PAS.RUE.RAR{UMB}</t>
  </si>
  <si>
    <t>N23</t>
  </si>
  <si>
    <t>BIL.PAS.RUE.RAR{AEK}</t>
  </si>
  <si>
    <t>M23</t>
  </si>
  <si>
    <t>BIL.PAS.RUE.RAR{WAD}</t>
  </si>
  <si>
    <t>O23</t>
  </si>
  <si>
    <t>BIL.PAS.RUE.RAR{UZW}</t>
  </si>
  <si>
    <t>P23</t>
  </si>
  <si>
    <t>BIL.PAS.RUE.RAR{NBI}</t>
  </si>
  <si>
    <t>Q23</t>
  </si>
  <si>
    <t>BIL.PAS.RUE.RAR{ZKV}</t>
  </si>
  <si>
    <t>L23</t>
  </si>
  <si>
    <t>BIL.PAS.RUE.RAR{ALO}</t>
  </si>
  <si>
    <t>R23</t>
  </si>
  <si>
    <t>BIL.PAS.RUE.RAR.RRV{SEB}</t>
  </si>
  <si>
    <t>S24</t>
  </si>
  <si>
    <t>BIL.PAS.RUE.RAR.RRV{SEV}</t>
  </si>
  <si>
    <t>BIL.PAS.RUE.RAR.RRV{UMB}</t>
  </si>
  <si>
    <t>N24</t>
  </si>
  <si>
    <t>BIL.PAS.RUE.RAR.RRV{AEK}</t>
  </si>
  <si>
    <t>M24</t>
  </si>
  <si>
    <t>BIL.PAS.RUE.RAR.RRV{WAD}</t>
  </si>
  <si>
    <t>O24</t>
  </si>
  <si>
    <t>BIL.PAS.RUE.RAR.RRV{UZW}</t>
  </si>
  <si>
    <t>P24</t>
  </si>
  <si>
    <t>BIL.PAS.RUE.RAR.RRV{NBI}</t>
  </si>
  <si>
    <t>Q24</t>
  </si>
  <si>
    <t>BIL.PAS.RUE.RAR.RRV{ZKV}</t>
  </si>
  <si>
    <t>L24</t>
  </si>
  <si>
    <t>BIL.PAS.RUE.RAR.RRV{ALO}</t>
  </si>
  <si>
    <t>R24</t>
  </si>
  <si>
    <t>BIL.PAS.RUE.RAR.NRV.INT{SEB}</t>
  </si>
  <si>
    <t>S26</t>
  </si>
  <si>
    <t>BIL.PAS.RUE.RAR.NRV.INT{SEV}</t>
  </si>
  <si>
    <t>BIL.PAS.RUE.RAR.NRV.INT{UMB}</t>
  </si>
  <si>
    <t>N26</t>
  </si>
  <si>
    <t>BIL.PAS.RUE.RAR.NRV.INT{AEK}</t>
  </si>
  <si>
    <t>M26</t>
  </si>
  <si>
    <t>BIL.PAS.RUE.RAR.NRV.INT{WAD}</t>
  </si>
  <si>
    <t>O26</t>
  </si>
  <si>
    <t>BIL.PAS.RUE.RAR.NRV.INT{UZW}</t>
  </si>
  <si>
    <t>P26</t>
  </si>
  <si>
    <t>BIL.PAS.RUE.RAR.NRV.INT{NBI}</t>
  </si>
  <si>
    <t>Q26</t>
  </si>
  <si>
    <t>BIL.PAS.RUE.RAR.NRV.INT{ZKV}</t>
  </si>
  <si>
    <t>L26</t>
  </si>
  <si>
    <t>BIL.PAS.RUE.RAR.NRV.INT{ALO}</t>
  </si>
  <si>
    <t>R26</t>
  </si>
  <si>
    <t>BIL.PAS.RUE.RAR.NRV.NIT{SEB}</t>
  </si>
  <si>
    <t>S27</t>
  </si>
  <si>
    <t>BIL.PAS.RUE.RAR.NRV.NIT{SEV}</t>
  </si>
  <si>
    <t>BIL.PAS.RUE.RAR.NRV.NIT{UMB}</t>
  </si>
  <si>
    <t>N27</t>
  </si>
  <si>
    <t>BIL.PAS.RUE.RAR.NRV.NIT{AEK}</t>
  </si>
  <si>
    <t>M27</t>
  </si>
  <si>
    <t>BIL.PAS.RUE.RAR.NRV.NIT{WAD}</t>
  </si>
  <si>
    <t>O27</t>
  </si>
  <si>
    <t>BIL.PAS.RUE.RAR.NRV.NIT{UZW}</t>
  </si>
  <si>
    <t>P27</t>
  </si>
  <si>
    <t>BIL.PAS.RUE.RAR.NRV.NIT{NBI}</t>
  </si>
  <si>
    <t>Q27</t>
  </si>
  <si>
    <t>BIL.PAS.RUE.RAR.NRV.NIT{ZKV}</t>
  </si>
  <si>
    <t>L27</t>
  </si>
  <si>
    <t>BIL.PAS.RUE.RAR.NRV.NIT{ALO}</t>
  </si>
  <si>
    <t>R27</t>
  </si>
  <si>
    <t>BIL.PAS.RUE.RAR.NRV.NIT.UDW{}</t>
  </si>
  <si>
    <t>K129</t>
  </si>
  <si>
    <t>BIL.PAS.RUE.RAR.NRV.NIT.ZEI{}</t>
  </si>
  <si>
    <t>K130</t>
  </si>
  <si>
    <t>BIL.PAS.RUE.RAR.NRV.INH{SEB}</t>
  </si>
  <si>
    <t>S28</t>
  </si>
  <si>
    <t>BIL.PAS.RUE.RAR.NRV.INH{SEV}</t>
  </si>
  <si>
    <t>BIL.PAS.RUE.RAR.NRV.INH{UMB}</t>
  </si>
  <si>
    <t>N28</t>
  </si>
  <si>
    <t>BIL.PAS.RUE.RAR.NRV.INH{AEK}</t>
  </si>
  <si>
    <t>M28</t>
  </si>
  <si>
    <t>BIL.PAS.RUE.RAR.NRV.INH{WAD}</t>
  </si>
  <si>
    <t>O28</t>
  </si>
  <si>
    <t>BIL.PAS.RUE.RAR.NRV.INH{UZW}</t>
  </si>
  <si>
    <t>P28</t>
  </si>
  <si>
    <t>BIL.PAS.RUE.RAR.NRV.INH{NBI}</t>
  </si>
  <si>
    <t>Q28</t>
  </si>
  <si>
    <t>BIL.PAS.RUE.RAR.NRV.INH{ZKV}</t>
  </si>
  <si>
    <t>L28</t>
  </si>
  <si>
    <t>BIL.PAS.RUE.RAR.NRV.INH{ALO}</t>
  </si>
  <si>
    <t>R28</t>
  </si>
  <si>
    <t>BIL.PAS.RUE.RAR.NRV.INH.UDW{}</t>
  </si>
  <si>
    <t>K131</t>
  </si>
  <si>
    <t>BIL.PAS.RUE.RAR.NRV.INH.ZEI{}</t>
  </si>
  <si>
    <t>K132</t>
  </si>
  <si>
    <t>BIL.PAS.RUE.RAR.NRV.LAT{SEB}</t>
  </si>
  <si>
    <t>S29</t>
  </si>
  <si>
    <t>BIL.PAS.RUE.RAR.NRV.LAT{SEV}</t>
  </si>
  <si>
    <t>BIL.PAS.RUE.RAR.NRV.LAT{UMB}</t>
  </si>
  <si>
    <t>N29</t>
  </si>
  <si>
    <t>BIL.PAS.RUE.RAR.NRV.LAT{AEK}</t>
  </si>
  <si>
    <t>M29</t>
  </si>
  <si>
    <t>BIL.PAS.RUE.RAR.NRV.LAT{WAD}</t>
  </si>
  <si>
    <t>O29</t>
  </si>
  <si>
    <t>BIL.PAS.RUE.RAR.NRV.LAT{UZW}</t>
  </si>
  <si>
    <t>P29</t>
  </si>
  <si>
    <t>BIL.PAS.RUE.RAR.NRV.LAT{NBI}</t>
  </si>
  <si>
    <t>Q29</t>
  </si>
  <si>
    <t>BIL.PAS.RUE.RAR.NRV.LAT{ZKV}</t>
  </si>
  <si>
    <t>L29</t>
  </si>
  <si>
    <t>BIL.PAS.RUE.RAR.NRV.LAT{ALO}</t>
  </si>
  <si>
    <t>R29</t>
  </si>
  <si>
    <t>BIL.PAS.RUE.RAG{SEB}</t>
  </si>
  <si>
    <t>S30</t>
  </si>
  <si>
    <t>BIL.PAS.RUE.RAG{SEV}</t>
  </si>
  <si>
    <t>BIL.PAS.RUE.RAG{UMB}</t>
  </si>
  <si>
    <t>N30</t>
  </si>
  <si>
    <t>BIL.PAS.RUE.RAG{AEK}</t>
  </si>
  <si>
    <t>M30</t>
  </si>
  <si>
    <t>BIL.PAS.RUE.RAG{WAD}</t>
  </si>
  <si>
    <t>O30</t>
  </si>
  <si>
    <t>BIL.PAS.RUE.RAG{UZW}</t>
  </si>
  <si>
    <t>P30</t>
  </si>
  <si>
    <t>BIL.PAS.RUE.RAG{NBI}</t>
  </si>
  <si>
    <t>Q30</t>
  </si>
  <si>
    <t>BIL.PAS.RUE.RAG{ZKV}</t>
  </si>
  <si>
    <t>L30</t>
  </si>
  <si>
    <t>BIL.PAS.RUE.RAG{ALO}</t>
  </si>
  <si>
    <t>R30</t>
  </si>
  <si>
    <t>BIL.PAS.RUE.RFR{SEB}</t>
  </si>
  <si>
    <t>S31</t>
  </si>
  <si>
    <t>BIL.PAS.RUE.RFR{SEV}</t>
  </si>
  <si>
    <t>BIL.PAS.RUE.RFR{UMB}</t>
  </si>
  <si>
    <t>N31</t>
  </si>
  <si>
    <t>BIL.PAS.RUE.RFR{AEK}</t>
  </si>
  <si>
    <t>M31</t>
  </si>
  <si>
    <t>BIL.PAS.RUE.RFR{WAD}</t>
  </si>
  <si>
    <t>O31</t>
  </si>
  <si>
    <t>BIL.PAS.RUE.RFR{UZW}</t>
  </si>
  <si>
    <t>P31</t>
  </si>
  <si>
    <t>BIL.PAS.RUE.RFR{NBI}</t>
  </si>
  <si>
    <t>Q31</t>
  </si>
  <si>
    <t>BIL.PAS.RUE.RFR{ZKV}</t>
  </si>
  <si>
    <t>L31</t>
  </si>
  <si>
    <t>BIL.PAS.RUE.RFR{ALO}</t>
  </si>
  <si>
    <t>R31</t>
  </si>
  <si>
    <t>BIL.PAS.RUE.UEB{SEB}</t>
  </si>
  <si>
    <t>S32</t>
  </si>
  <si>
    <t>BIL.PAS.RUE.UEB{SEV}</t>
  </si>
  <si>
    <t>BIL.PAS.RUE.UEB{UMB}</t>
  </si>
  <si>
    <t>N32</t>
  </si>
  <si>
    <t>BIL.PAS.RUE.UEB{AEK}</t>
  </si>
  <si>
    <t>M32</t>
  </si>
  <si>
    <t>BIL.PAS.RUE.UEB{WAD}</t>
  </si>
  <si>
    <t>O32</t>
  </si>
  <si>
    <t>BIL.PAS.RUE.UEB{UZW}</t>
  </si>
  <si>
    <t>P32</t>
  </si>
  <si>
    <t>BIL.PAS.RUE.UEB{NBI}</t>
  </si>
  <si>
    <t>Q32</t>
  </si>
  <si>
    <t>BIL.PAS.RUE.UEB{ZKV}</t>
  </si>
  <si>
    <t>L32</t>
  </si>
  <si>
    <t>BIL.PAS.RUE.UEB{ALO}</t>
  </si>
  <si>
    <t>R32</t>
  </si>
  <si>
    <t>BIL.PAS.RUE.UEB.RFP{SEB}</t>
  </si>
  <si>
    <t>S33</t>
  </si>
  <si>
    <t>BIL.PAS.RUE.UEB.RFP{SEV}</t>
  </si>
  <si>
    <t>BIL.PAS.RUE.UEB.RFP{UMB}</t>
  </si>
  <si>
    <t>N33</t>
  </si>
  <si>
    <t>BIL.PAS.RUE.UEB.RFP{AEK}</t>
  </si>
  <si>
    <t>M33</t>
  </si>
  <si>
    <t>BIL.PAS.RUE.UEB.RFP{WAD}</t>
  </si>
  <si>
    <t>O33</t>
  </si>
  <si>
    <t>BIL.PAS.RUE.UEB.RFP{UZW}</t>
  </si>
  <si>
    <t>P33</t>
  </si>
  <si>
    <t>BIL.PAS.RUE.UEB.RFP{NBI}</t>
  </si>
  <si>
    <t>Q33</t>
  </si>
  <si>
    <t>BIL.PAS.RUE.UEB.RFP{ZKV}</t>
  </si>
  <si>
    <t>L33</t>
  </si>
  <si>
    <t>BIL.PAS.RUE.UEB.RFP{ALO}</t>
  </si>
  <si>
    <t>R33</t>
  </si>
  <si>
    <t>BIL.PAS.RAB{SEB}</t>
  </si>
  <si>
    <t>K66</t>
  </si>
  <si>
    <t>BIL.PAS.RAB{SEV}</t>
  </si>
  <si>
    <t>BIL.PAS.RAB{UMB}</t>
  </si>
  <si>
    <t>N35</t>
  </si>
  <si>
    <t>BIL.PAS.RAB{AEK}</t>
  </si>
  <si>
    <t>M35</t>
  </si>
  <si>
    <t>BIL.PAS.RAB{WAD}</t>
  </si>
  <si>
    <t>O35</t>
  </si>
  <si>
    <t>BIL.PAS.RAB{UZW}</t>
  </si>
  <si>
    <t>P35</t>
  </si>
  <si>
    <t>BIL.PAS.RAB{NBI}</t>
  </si>
  <si>
    <t>Q35</t>
  </si>
  <si>
    <t>BIL.PAS.RAB{ZKV}</t>
  </si>
  <si>
    <t>L35</t>
  </si>
  <si>
    <t>BIL.PAS.RAB{ALO}</t>
  </si>
  <si>
    <t>R35</t>
  </si>
  <si>
    <t>BIL.PAS.GKA{SEB}</t>
  </si>
  <si>
    <t>K67</t>
  </si>
  <si>
    <t>BIL.PAS.GKA{SEV}</t>
  </si>
  <si>
    <t>BIL.PAS.GKA{KAE}</t>
  </si>
  <si>
    <t>BIL.PAS.GKA{GEK}</t>
  </si>
  <si>
    <t>BIL.PAS.GKA{BEK}</t>
  </si>
  <si>
    <t>BIL.PAS.GKA{ATB}</t>
  </si>
  <si>
    <t>BIL.PAS.GKA{KAR}</t>
  </si>
  <si>
    <t>BIL.PAS.KRE{SEB}</t>
  </si>
  <si>
    <t>K68</t>
  </si>
  <si>
    <t>BIL.PAS.KRE{SEV}</t>
  </si>
  <si>
    <t>BIL.PAS.KRE{LAG}</t>
  </si>
  <si>
    <t>BIL.PAS.KRE{AZU}</t>
  </si>
  <si>
    <t>BIL.PAS.KRE{DBB}</t>
  </si>
  <si>
    <t>BIL.PAS.KRE{BEN}</t>
  </si>
  <si>
    <t>BIL.PAS.KRE.RSK{}</t>
  </si>
  <si>
    <t>K69</t>
  </si>
  <si>
    <t>BIL.PAS.GRE{SEB}</t>
  </si>
  <si>
    <t>K70</t>
  </si>
  <si>
    <t>BIL.PAS.GRE{SEV}</t>
  </si>
  <si>
    <t>BIL.PAS.GRE{ZUG}</t>
  </si>
  <si>
    <t>BIL.PAS.GRE{AZU}</t>
  </si>
  <si>
    <t>BIL.PAS.GRE{DBB}</t>
  </si>
  <si>
    <t>BIL.PAS.GRE{EVA}</t>
  </si>
  <si>
    <t>BIL.PAS.GRE{ABE}</t>
  </si>
  <si>
    <t>BIL.PAS.WUR{SEB}</t>
  </si>
  <si>
    <t>K71</t>
  </si>
  <si>
    <t>BIL.PAS.WUR{SEV}</t>
  </si>
  <si>
    <t>BIL.PAS.WUR{DBB}</t>
  </si>
  <si>
    <t>BIL.PAS.EKA{SEB}</t>
  </si>
  <si>
    <t>K72</t>
  </si>
  <si>
    <t>BIL.PAS.EKA{SEV}</t>
  </si>
  <si>
    <t>BIL.PAS.EKA{EWK}</t>
  </si>
  <si>
    <t>BIL.PAS.EKA{ATB}</t>
  </si>
  <si>
    <t>BIL.PAS.EKA{VKA}</t>
  </si>
  <si>
    <t>BIL.PAS.MAE{SEB}</t>
  </si>
  <si>
    <t>K73</t>
  </si>
  <si>
    <t>BIL.PAS.MAE{SEV}</t>
  </si>
  <si>
    <t>BIL.PAS.MAE{KAE}</t>
  </si>
  <si>
    <t>BIL.PAS.MAE{ATB}</t>
  </si>
  <si>
    <t>BIL.PAS.MAE{ZUG}</t>
  </si>
  <si>
    <t>BIL.PAS.MAE{AZU}</t>
  </si>
  <si>
    <t>BIL.PAS.MAE{DBB}</t>
  </si>
  <si>
    <t>BIL.PAS.MAE{KAR}</t>
  </si>
  <si>
    <t>BIL.PAS.MAE{BEN}</t>
  </si>
  <si>
    <t>BIL.PAS.GEV{}</t>
  </si>
  <si>
    <t>K74</t>
  </si>
  <si>
    <t>BIL.PAS.GEV.MAK{}</t>
  </si>
  <si>
    <t>K75</t>
  </si>
  <si>
    <t>BIL.PAS.TOT{}</t>
  </si>
  <si>
    <t>K76</t>
  </si>
  <si>
    <t>BIL.PAS.TOT.NRA{}</t>
  </si>
  <si>
    <t>K77</t>
  </si>
  <si>
    <t>BIL.PAS.TOT.NRA.WAF{}</t>
  </si>
  <si>
    <t>K78</t>
  </si>
  <si>
    <t>BIL.PAS.TOT.FVN.VNP{QUB}</t>
  </si>
  <si>
    <t>K104</t>
  </si>
  <si>
    <t>BIL.PAS.TOT.FVN.VNP{GRG}</t>
  </si>
  <si>
    <t>K105</t>
  </si>
  <si>
    <t>BIL.PAS.TOT.FVN.VNP{VGS}</t>
  </si>
  <si>
    <t>K106</t>
  </si>
  <si>
    <t>BIL.PAS.TOT.FVN.VNP{ORG}</t>
  </si>
  <si>
    <t>K107</t>
  </si>
  <si>
    <t>BIL.PAS.TOT.FVN.VNP{NAP}</t>
  </si>
  <si>
    <t>K108</t>
  </si>
  <si>
    <t>ABI.TRE.AKT.TAN{}</t>
  </si>
  <si>
    <t>K91</t>
  </si>
  <si>
    <t>ABI.TRE.AKT.TAN.TBD{}</t>
  </si>
  <si>
    <t>K92</t>
  </si>
  <si>
    <t>ABI.TRE.AKT.TAN.TBG{}</t>
  </si>
  <si>
    <t>K93</t>
  </si>
  <si>
    <t>ABI.TRE.AKT.TAK{}</t>
  </si>
  <si>
    <t>K94</t>
  </si>
  <si>
    <t>ABI.TRE.AKT.TSB{}</t>
  </si>
  <si>
    <t>K95</t>
  </si>
  <si>
    <t>ABI.TRE.AKT.KRY{}</t>
  </si>
  <si>
    <t>K96</t>
  </si>
  <si>
    <t>ABI.TRE.AKT.TAG{}</t>
  </si>
  <si>
    <t>K97</t>
  </si>
  <si>
    <t>ABI.EVT{}</t>
  </si>
  <si>
    <t>K80</t>
  </si>
  <si>
    <t>ABI.UWZ{}</t>
  </si>
  <si>
    <t>K81</t>
  </si>
  <si>
    <t>ABI.ENV{}</t>
  </si>
  <si>
    <t>K82</t>
  </si>
  <si>
    <t>ABI.VKR{}</t>
  </si>
  <si>
    <t>K83</t>
  </si>
  <si>
    <t>EFR.ERZ{}</t>
  </si>
  <si>
    <t>EFR.ERZ.WBZ{}</t>
  </si>
  <si>
    <t>EFR.ERZ.BEZ{}</t>
  </si>
  <si>
    <t>EFR.ERZ.BEZ.ZEG.ZDK{}</t>
  </si>
  <si>
    <t>EFR.ERZ.BEZ.ZEG.ZDH{}</t>
  </si>
  <si>
    <t>EFR.ERZ.BEZ.ZEG.ZDF{}</t>
  </si>
  <si>
    <t>EFR.ERZ.BEZ.ZAU{}</t>
  </si>
  <si>
    <t>EFR.ERK{}</t>
  </si>
  <si>
    <t>EFR.ERK.KEG.KWA{}</t>
  </si>
  <si>
    <t>EFR.ERK.KEG.KKG{}</t>
  </si>
  <si>
    <t>EFR.ERK.KEG.KDL{}</t>
  </si>
  <si>
    <t>EFR.ERK.KAU{}</t>
  </si>
  <si>
    <t>EFR.ERH{}</t>
  </si>
  <si>
    <t>EFR.UER{}</t>
  </si>
  <si>
    <t>EFR.UER.ERV{}</t>
  </si>
  <si>
    <t>EFR.UER.BER{}</t>
  </si>
  <si>
    <t>EFR.UER.LER{}</t>
  </si>
  <si>
    <t>EFR.UER.AOE{}</t>
  </si>
  <si>
    <t>EFR.UER.AOA{}</t>
  </si>
  <si>
    <t>EFR.GAU{}</t>
  </si>
  <si>
    <t>EFR.GAU.PAF{}</t>
  </si>
  <si>
    <t>EFR.GAU.SAF{}</t>
  </si>
  <si>
    <t>EFR.WBB{}</t>
  </si>
  <si>
    <t>EFR.VRW{}</t>
  </si>
  <si>
    <t>EFR.GER{}</t>
  </si>
  <si>
    <t>EFR.AEG{}</t>
  </si>
  <si>
    <t>EFR.AAU{}</t>
  </si>
  <si>
    <t>EFR.VRB{}</t>
  </si>
  <si>
    <t>K52</t>
  </si>
  <si>
    <t>EFR.STE{}</t>
  </si>
  <si>
    <t>EFR.EGV{}</t>
  </si>
  <si>
    <t>EFR.EGV.MAG{}</t>
  </si>
  <si>
    <t>STK.PBD{I}</t>
  </si>
  <si>
    <t>K85</t>
  </si>
  <si>
    <t>STK.PBD{A}</t>
  </si>
  <si>
    <t>K86</t>
  </si>
  <si>
    <t>EGK.VAK.GEK{}</t>
  </si>
  <si>
    <t>EGK.VAK.BEK{}</t>
  </si>
  <si>
    <t>ARI.WAL{SEB,T}</t>
  </si>
  <si>
    <t>S36</t>
  </si>
  <si>
    <t>ARI.WAL{SEB,FBA}</t>
  </si>
  <si>
    <t>S37</t>
  </si>
  <si>
    <t>ARI.WAL{SEB,FKU}</t>
  </si>
  <si>
    <t>S38</t>
  </si>
  <si>
    <t>ARI.WAL{SEB,HYP}</t>
  </si>
  <si>
    <t>S39</t>
  </si>
  <si>
    <t>ARI.WAL{SEB,FAN}</t>
  </si>
  <si>
    <t>S40</t>
  </si>
  <si>
    <t>ARI.WAL{SEV,T}</t>
  </si>
  <si>
    <t>ARI.WAL{SEV,FBA}</t>
  </si>
  <si>
    <t>ARI.WAL{SEV,FKU}</t>
  </si>
  <si>
    <t>ARI.WAL{SEV,HYP}</t>
  </si>
  <si>
    <t>ARI.WAL{SEV,FAN}</t>
  </si>
  <si>
    <t>ARI.WAL{UMB,T}</t>
  </si>
  <si>
    <t>N36</t>
  </si>
  <si>
    <t>ARI.WAL{AEK,T}</t>
  </si>
  <si>
    <t>M36</t>
  </si>
  <si>
    <t>ARI.WAL{WAD,T}</t>
  </si>
  <si>
    <t>O36</t>
  </si>
  <si>
    <t>ARI.WAL{UZW,T}</t>
  </si>
  <si>
    <t>P36</t>
  </si>
  <si>
    <t>ARI.WAL{NBI,T}</t>
  </si>
  <si>
    <t>Q36</t>
  </si>
  <si>
    <t>ARI.WAL{ZKV,T}</t>
  </si>
  <si>
    <t>L36</t>
  </si>
  <si>
    <t>ARI.WAL{ALO,T}</t>
  </si>
  <si>
    <t>R36</t>
  </si>
  <si>
    <t>ARI.WAL.WGF{SEB}</t>
  </si>
  <si>
    <t>S41</t>
  </si>
  <si>
    <t>ARI.WAL.WGF{SEV}</t>
  </si>
  <si>
    <t>ARI.WAL.WGF{UMB}</t>
  </si>
  <si>
    <t>N41</t>
  </si>
  <si>
    <t>ARI.WAL.WGF{AEK}</t>
  </si>
  <si>
    <t>M41</t>
  </si>
  <si>
    <t>ARI.WAL.WGF{WAD}</t>
  </si>
  <si>
    <t>O41</t>
  </si>
  <si>
    <t>ARI.WAL.WGF{UZW}</t>
  </si>
  <si>
    <t>P41</t>
  </si>
  <si>
    <t>ARI.WAL.WGF{NBI}</t>
  </si>
  <si>
    <t>Q41</t>
  </si>
  <si>
    <t>ARI.WAL.WGF{ZKV}</t>
  </si>
  <si>
    <t>L41</t>
  </si>
  <si>
    <t>ARI.WAL.WGF{ALO}</t>
  </si>
  <si>
    <t>R41</t>
  </si>
  <si>
    <t>ARI.WAL.WGF.WEZ{}</t>
  </si>
  <si>
    <t>ARI.WAL.WGF.WEP{}</t>
  </si>
  <si>
    <t>ARI.WAL.WNG.IAA{SEB}</t>
  </si>
  <si>
    <t>S43</t>
  </si>
  <si>
    <t>ARI.WAL.WNG.IAA{SEV}</t>
  </si>
  <si>
    <t>ARI.WAL.WNG.IAA{UMB}</t>
  </si>
  <si>
    <t>N43</t>
  </si>
  <si>
    <t>ARI.WAL.WNG.IAA{AEK}</t>
  </si>
  <si>
    <t>M43</t>
  </si>
  <si>
    <t>ARI.WAL.WNG.IAA{WAD}</t>
  </si>
  <si>
    <t>O43</t>
  </si>
  <si>
    <t>ARI.WAL.WNG.IAA{UZW}</t>
  </si>
  <si>
    <t>P43</t>
  </si>
  <si>
    <t>ARI.WAL.WNG.IAA{NBI}</t>
  </si>
  <si>
    <t>Q43</t>
  </si>
  <si>
    <t>ARI.WAL.WNG.IAA{ZKV}</t>
  </si>
  <si>
    <t>L43</t>
  </si>
  <si>
    <t>ARI.WAL.WNG.IAA{ALO}</t>
  </si>
  <si>
    <t>R43</t>
  </si>
  <si>
    <t>ARI.WAL.WNG.INA{SEB}</t>
  </si>
  <si>
    <t>S44</t>
  </si>
  <si>
    <t>ARI.WAL.WNG.INA{SEV}</t>
  </si>
  <si>
    <t>ARI.WAL.WNG.INA{UMB}</t>
  </si>
  <si>
    <t>N44</t>
  </si>
  <si>
    <t>ARI.WAL.WNG.INA{AEK}</t>
  </si>
  <si>
    <t>M44</t>
  </si>
  <si>
    <t>ARI.WAL.WNG.INA{WAD}</t>
  </si>
  <si>
    <t>O44</t>
  </si>
  <si>
    <t>ARI.WAL.WNG.INA{UZW}</t>
  </si>
  <si>
    <t>P44</t>
  </si>
  <si>
    <t>ARI.WAL.WNG.INA{NBI}</t>
  </si>
  <si>
    <t>Q44</t>
  </si>
  <si>
    <t>ARI.WAL.WNG.INA{ZKV}</t>
  </si>
  <si>
    <t>L44</t>
  </si>
  <si>
    <t>ARI.WAL.WNG.INA{ALO}</t>
  </si>
  <si>
    <t>R44</t>
  </si>
  <si>
    <t>ARI.WAL.WNG.INA.UDW{}</t>
  </si>
  <si>
    <t>K124</t>
  </si>
  <si>
    <t>ARI.WAL.WNG.INA.ZEI{}</t>
  </si>
  <si>
    <t>K125</t>
  </si>
  <si>
    <t>ARI.WAL.WNG.INH{SEB}</t>
  </si>
  <si>
    <t>S45</t>
  </si>
  <si>
    <t>ARI.WAL.WNG.INH{SEV}</t>
  </si>
  <si>
    <t>ARI.WAL.WNG.INH{UMB}</t>
  </si>
  <si>
    <t>N45</t>
  </si>
  <si>
    <t>ARI.WAL.WNG.INH{AEK}</t>
  </si>
  <si>
    <t>M45</t>
  </si>
  <si>
    <t>ARI.WAL.WNG.INH{WAD}</t>
  </si>
  <si>
    <t>O45</t>
  </si>
  <si>
    <t>ARI.WAL.WNG.INH{UZW}</t>
  </si>
  <si>
    <t>P45</t>
  </si>
  <si>
    <t>ARI.WAL.WNG.INH{NBI}</t>
  </si>
  <si>
    <t>Q45</t>
  </si>
  <si>
    <t>ARI.WAL.WNG.INH{ZKV}</t>
  </si>
  <si>
    <t>L45</t>
  </si>
  <si>
    <t>ARI.WAL.WNG.INH{ALO}</t>
  </si>
  <si>
    <t>R45</t>
  </si>
  <si>
    <t>ARI.WAL.WNG.INH.UDW{}</t>
  </si>
  <si>
    <t>K126</t>
  </si>
  <si>
    <t>ARI.WAL.WNG.INH.ZEI{}</t>
  </si>
  <si>
    <t>K127</t>
  </si>
  <si>
    <t>ARI.WAL.WNG.WLR{SEB}</t>
  </si>
  <si>
    <t>S46</t>
  </si>
  <si>
    <t>ARI.WAL.WNG.WLR{SEV}</t>
  </si>
  <si>
    <t>ARI.WAL.WNG.WLR{UMB}</t>
  </si>
  <si>
    <t>N46</t>
  </si>
  <si>
    <t>ARI.WAL.WNG.WLR{AEK}</t>
  </si>
  <si>
    <t>M46</t>
  </si>
  <si>
    <t>ARI.WAL.WNG.WLR{WAD}</t>
  </si>
  <si>
    <t>O46</t>
  </si>
  <si>
    <t>ARI.WAL.WNG.WLR{UZW}</t>
  </si>
  <si>
    <t>P46</t>
  </si>
  <si>
    <t>ARI.WAL.WNG.WLR{NBI}</t>
  </si>
  <si>
    <t>Q46</t>
  </si>
  <si>
    <t>ARI.WAL.WNG.WLR{ZKV}</t>
  </si>
  <si>
    <t>L46</t>
  </si>
  <si>
    <t>ARI.WAL.WNG.WLR{ALO}</t>
  </si>
  <si>
    <t>R46</t>
  </si>
  <si>
    <t>ARI.GFF.NSB{}</t>
  </si>
  <si>
    <t>ARI.GFF.NSB.VES{}</t>
  </si>
  <si>
    <t>ARI.GFF.NSB.BSB{}</t>
  </si>
  <si>
    <t>ARI.UEF{T}</t>
  </si>
  <si>
    <t>ARI.UEF{FKU}</t>
  </si>
  <si>
    <t>ARI.UEF{HYP}</t>
  </si>
  <si>
    <t>ARI.WZZ{}</t>
  </si>
  <si>
    <t>KUV.DPV.WEB{}</t>
  </si>
  <si>
    <t>K88</t>
  </si>
  <si>
    <t>KUV.VEV.VVM{}</t>
  </si>
  <si>
    <t>K89</t>
  </si>
  <si>
    <t>ODF{T,PWW,NNE,T,T}</t>
  </si>
  <si>
    <t>ODF{T,PWW,NNE,CCP,T}</t>
  </si>
  <si>
    <t>ODF{T,PWW,NNE,BEF,T}</t>
  </si>
  <si>
    <t>ODF{T,NWW,NNE,T,T}</t>
  </si>
  <si>
    <t>ODF{HIN,PWW,VNE,T,T}</t>
  </si>
  <si>
    <t>ODF{HIN,PWW,VNE,T,BMO}</t>
  </si>
  <si>
    <t>ODF{HIN,NWW,VNE,T,T}</t>
  </si>
  <si>
    <t>L62</t>
  </si>
  <si>
    <t>ODF{HIN,NWW,VNE,T,BMO}</t>
  </si>
  <si>
    <t>L63</t>
  </si>
  <si>
    <t>ODF{HIN,KNV,VNE,T,T}</t>
  </si>
  <si>
    <t>M62</t>
  </si>
  <si>
    <t>ODF{AIN,PWW,VNE,T,T}</t>
  </si>
  <si>
    <t>N62</t>
  </si>
  <si>
    <t>ODF{AIN,PWW,VNE,T,BMO}</t>
  </si>
  <si>
    <t>N63</t>
  </si>
  <si>
    <t>ODF{AIN,NWW,VNE,T,T}</t>
  </si>
  <si>
    <t>O62</t>
  </si>
  <si>
    <t>ODF{AIN,NWW,VNE,T,BMO}</t>
  </si>
  <si>
    <t>O63</t>
  </si>
  <si>
    <t>ODF{AIN,KNV,VNE,T,T}</t>
  </si>
  <si>
    <t>P62</t>
  </si>
  <si>
    <t>ODF.ZIN{HIN,PWW,T}</t>
  </si>
  <si>
    <t>ODF.ZIN{HIN,PWW,TKF}</t>
  </si>
  <si>
    <t>ODF.ZIN{HIN,PWW,SWP}</t>
  </si>
  <si>
    <t>ODF.ZIN{HIN,PWW,FUT}</t>
  </si>
  <si>
    <t>ODF.ZIN{HIN,PWW,OPO}</t>
  </si>
  <si>
    <t>ODF.ZIN{HIN,PWW,OPE}</t>
  </si>
  <si>
    <t>ODF.ZIN{HIN,NWW,T}</t>
  </si>
  <si>
    <t>ODF.ZIN{HIN,NWW,TKF}</t>
  </si>
  <si>
    <t>ODF.ZIN{HIN,NWW,SWP}</t>
  </si>
  <si>
    <t>ODF.ZIN{HIN,NWW,FUT}</t>
  </si>
  <si>
    <t>ODF.ZIN{HIN,NWW,OPO}</t>
  </si>
  <si>
    <t>L25</t>
  </si>
  <si>
    <t>ODF.ZIN{HIN,NWW,OPE}</t>
  </si>
  <si>
    <t>ODF.ZIN{HIN,KNV,T}</t>
  </si>
  <si>
    <t>ODF.ZIN{HIN,KNV,TKF}</t>
  </si>
  <si>
    <t>ODF.ZIN{HIN,KNV,SWP}</t>
  </si>
  <si>
    <t>ODF.ZIN{HIN,KNV,FUT}</t>
  </si>
  <si>
    <t>ODF.ZIN{HIN,KNV,OPO}</t>
  </si>
  <si>
    <t>M25</t>
  </si>
  <si>
    <t>ODF.ZIN{HIN,KNV,OPE}</t>
  </si>
  <si>
    <t>ODF.ZIN{AIN,PWW,T}</t>
  </si>
  <si>
    <t>ODF.ZIN{AIN,PWW,TKF}</t>
  </si>
  <si>
    <t>ODF.ZIN{AIN,PWW,SWP}</t>
  </si>
  <si>
    <t>ODF.ZIN{AIN,PWW,FUT}</t>
  </si>
  <si>
    <t>ODF.ZIN{AIN,PWW,OPO}</t>
  </si>
  <si>
    <t>N25</t>
  </si>
  <si>
    <t>ODF.ZIN{AIN,PWW,OPE}</t>
  </si>
  <si>
    <t>ODF.ZIN{AIN,NWW,T}</t>
  </si>
  <si>
    <t>ODF.ZIN{AIN,NWW,TKF}</t>
  </si>
  <si>
    <t>ODF.ZIN{AIN,NWW,SWP}</t>
  </si>
  <si>
    <t>ODF.ZIN{AIN,NWW,FUT}</t>
  </si>
  <si>
    <t>ODF.ZIN{AIN,NWW,OPO}</t>
  </si>
  <si>
    <t>O25</t>
  </si>
  <si>
    <t>ODF.ZIN{AIN,NWW,OPE}</t>
  </si>
  <si>
    <t>ODF.ZIN{AIN,KNV,T}</t>
  </si>
  <si>
    <t>ODF.ZIN{AIN,KNV,TKF}</t>
  </si>
  <si>
    <t>ODF.ZIN{AIN,KNV,SWP}</t>
  </si>
  <si>
    <t>ODF.ZIN{AIN,KNV,FUT}</t>
  </si>
  <si>
    <t>ODF.ZIN{AIN,KNV,OPO}</t>
  </si>
  <si>
    <t>P25</t>
  </si>
  <si>
    <t>ODF.ZIN{AIN,KNV,OPE}</t>
  </si>
  <si>
    <t>ODF.DEV{HIN,PWW,T}</t>
  </si>
  <si>
    <t>ODF.DEV{HIN,PWW,TKF}</t>
  </si>
  <si>
    <t>ODF.DEV{HIN,PWW,SWP}</t>
  </si>
  <si>
    <t>ODF.DEV{HIN,PWW,FUT}</t>
  </si>
  <si>
    <t>ODF.DEV{HIN,PWW,OPO}</t>
  </si>
  <si>
    <t>ODF.DEV{HIN,PWW,OPE}</t>
  </si>
  <si>
    <t>ODF.DEV{HIN,NWW,T}</t>
  </si>
  <si>
    <t>ODF.DEV{HIN,NWW,TKF}</t>
  </si>
  <si>
    <t>ODF.DEV{HIN,NWW,SWP}</t>
  </si>
  <si>
    <t>ODF.DEV{HIN,NWW,FUT}</t>
  </si>
  <si>
    <t>ODF.DEV{HIN,NWW,OPO}</t>
  </si>
  <si>
    <t>ODF.DEV{HIN,NWW,OPE}</t>
  </si>
  <si>
    <t>ODF.DEV{HIN,KNV,T}</t>
  </si>
  <si>
    <t>ODF.DEV{HIN,KNV,TKF}</t>
  </si>
  <si>
    <t>ODF.DEV{HIN,KNV,SWP}</t>
  </si>
  <si>
    <t>ODF.DEV{HIN,KNV,FUT}</t>
  </si>
  <si>
    <t>ODF.DEV{HIN,KNV,OPO}</t>
  </si>
  <si>
    <t>ODF.DEV{HIN,KNV,OPE}</t>
  </si>
  <si>
    <t>ODF.DEV{AIN,PWW,T}</t>
  </si>
  <si>
    <t>ODF.DEV{AIN,PWW,TKF}</t>
  </si>
  <si>
    <t>ODF.DEV{AIN,PWW,SWP}</t>
  </si>
  <si>
    <t>ODF.DEV{AIN,PWW,FUT}</t>
  </si>
  <si>
    <t>ODF.DEV{AIN,PWW,OPO}</t>
  </si>
  <si>
    <t>ODF.DEV{AIN,PWW,OPE}</t>
  </si>
  <si>
    <t>ODF.DEV{AIN,NWW,T}</t>
  </si>
  <si>
    <t>ODF.DEV{AIN,NWW,TKF}</t>
  </si>
  <si>
    <t>ODF.DEV{AIN,NWW,SWP}</t>
  </si>
  <si>
    <t>ODF.DEV{AIN,NWW,FUT}</t>
  </si>
  <si>
    <t>ODF.DEV{AIN,NWW,OPO}</t>
  </si>
  <si>
    <t>ODF.DEV{AIN,NWW,OPE}</t>
  </si>
  <si>
    <t>ODF.DEV{AIN,KNV,T}</t>
  </si>
  <si>
    <t>ODF.DEV{AIN,KNV,TKF}</t>
  </si>
  <si>
    <t>ODF.DEV{AIN,KNV,SWP}</t>
  </si>
  <si>
    <t>ODF.DEV{AIN,KNV,FUT}</t>
  </si>
  <si>
    <t>ODF.DEV{AIN,KNV,OPO}</t>
  </si>
  <si>
    <t>ODF.DEV{AIN,KNV,OPE}</t>
  </si>
  <si>
    <t>ODF.EDM{HIN,PWW,T}</t>
  </si>
  <si>
    <t>ODF.EDM{HIN,PWW,TKF}</t>
  </si>
  <si>
    <t>ODF.EDM{HIN,PWW,SWP}</t>
  </si>
  <si>
    <t>ODF.EDM{HIN,PWW,FUT}</t>
  </si>
  <si>
    <t>ODF.EDM{HIN,PWW,OPO}</t>
  </si>
  <si>
    <t>ODF.EDM{HIN,PWW,OPE}</t>
  </si>
  <si>
    <t>ODF.EDM{HIN,NWW,T}</t>
  </si>
  <si>
    <t>ODF.EDM{HIN,NWW,TKF}</t>
  </si>
  <si>
    <t>ODF.EDM{HIN,NWW,SWP}</t>
  </si>
  <si>
    <t>L37</t>
  </si>
  <si>
    <t>ODF.EDM{HIN,NWW,FUT}</t>
  </si>
  <si>
    <t>L38</t>
  </si>
  <si>
    <t>ODF.EDM{HIN,NWW,OPO}</t>
  </si>
  <si>
    <t>L39</t>
  </si>
  <si>
    <t>ODF.EDM{HIN,NWW,OPE}</t>
  </si>
  <si>
    <t>L40</t>
  </si>
  <si>
    <t>ODF.EDM{HIN,KNV,T}</t>
  </si>
  <si>
    <t>ODF.EDM{HIN,KNV,TKF}</t>
  </si>
  <si>
    <t>ODF.EDM{HIN,KNV,SWP}</t>
  </si>
  <si>
    <t>M37</t>
  </si>
  <si>
    <t>ODF.EDM{HIN,KNV,FUT}</t>
  </si>
  <si>
    <t>M38</t>
  </si>
  <si>
    <t>ODF.EDM{HIN,KNV,OPO}</t>
  </si>
  <si>
    <t>M39</t>
  </si>
  <si>
    <t>ODF.EDM{HIN,KNV,OPE}</t>
  </si>
  <si>
    <t>M40</t>
  </si>
  <si>
    <t>ODF.EDM{AIN,PWW,T}</t>
  </si>
  <si>
    <t>ODF.EDM{AIN,PWW,TKF}</t>
  </si>
  <si>
    <t>ODF.EDM{AIN,PWW,SWP}</t>
  </si>
  <si>
    <t>N37</t>
  </si>
  <si>
    <t>ODF.EDM{AIN,PWW,FUT}</t>
  </si>
  <si>
    <t>N38</t>
  </si>
  <si>
    <t>ODF.EDM{AIN,PWW,OPO}</t>
  </si>
  <si>
    <t>N39</t>
  </si>
  <si>
    <t>ODF.EDM{AIN,PWW,OPE}</t>
  </si>
  <si>
    <t>N40</t>
  </si>
  <si>
    <t>ODF.EDM{AIN,NWW,T}</t>
  </si>
  <si>
    <t>ODF.EDM{AIN,NWW,TKF}</t>
  </si>
  <si>
    <t>ODF.EDM{AIN,NWW,SWP}</t>
  </si>
  <si>
    <t>O37</t>
  </si>
  <si>
    <t>ODF.EDM{AIN,NWW,FUT}</t>
  </si>
  <si>
    <t>O38</t>
  </si>
  <si>
    <t>ODF.EDM{AIN,NWW,OPO}</t>
  </si>
  <si>
    <t>O39</t>
  </si>
  <si>
    <t>ODF.EDM{AIN,NWW,OPE}</t>
  </si>
  <si>
    <t>O40</t>
  </si>
  <si>
    <t>ODF.EDM{AIN,KNV,T}</t>
  </si>
  <si>
    <t>ODF.EDM{AIN,KNV,TKF}</t>
  </si>
  <si>
    <t>ODF.EDM{AIN,KNV,SWP}</t>
  </si>
  <si>
    <t>P37</t>
  </si>
  <si>
    <t>ODF.EDM{AIN,KNV,FUT}</t>
  </si>
  <si>
    <t>P38</t>
  </si>
  <si>
    <t>ODF.EDM{AIN,KNV,OPO}</t>
  </si>
  <si>
    <t>P39</t>
  </si>
  <si>
    <t>ODF.EDM{AIN,KNV,OPE}</t>
  </si>
  <si>
    <t>P40</t>
  </si>
  <si>
    <t>ODF.BTI{HIN,PWW,T}</t>
  </si>
  <si>
    <t>ODF.BTI{HIN,PWW,TKF}</t>
  </si>
  <si>
    <t>ODF.BTI{HIN,PWW,SWP}</t>
  </si>
  <si>
    <t>ODF.BTI{HIN,PWW,FUT}</t>
  </si>
  <si>
    <t>ODF.BTI{HIN,PWW,OPO}</t>
  </si>
  <si>
    <t>ODF.BTI{HIN,PWW,OPE}</t>
  </si>
  <si>
    <t>ODF.BTI{HIN,NWW,T}</t>
  </si>
  <si>
    <t>L48</t>
  </si>
  <si>
    <t>ODF.BTI{HIN,NWW,TKF}</t>
  </si>
  <si>
    <t>ODF.BTI{HIN,NWW,SWP}</t>
  </si>
  <si>
    <t>ODF.BTI{HIN,NWW,FUT}</t>
  </si>
  <si>
    <t>ODF.BTI{HIN,NWW,OPO}</t>
  </si>
  <si>
    <t>ODF.BTI{HIN,NWW,OPE}</t>
  </si>
  <si>
    <t>L47</t>
  </si>
  <si>
    <t>ODF.BTI{HIN,KNV,T}</t>
  </si>
  <si>
    <t>M48</t>
  </si>
  <si>
    <t>ODF.BTI{HIN,KNV,TKF}</t>
  </si>
  <si>
    <t>ODF.BTI{HIN,KNV,SWP}</t>
  </si>
  <si>
    <t>ODF.BTI{HIN,KNV,FUT}</t>
  </si>
  <si>
    <t>ODF.BTI{HIN,KNV,OPO}</t>
  </si>
  <si>
    <t>ODF.BTI{HIN,KNV,OPE}</t>
  </si>
  <si>
    <t>M47</t>
  </si>
  <si>
    <t>ODF.BTI{AIN,PWW,T}</t>
  </si>
  <si>
    <t>N48</t>
  </si>
  <si>
    <t>ODF.BTI{AIN,PWW,TKF}</t>
  </si>
  <si>
    <t>ODF.BTI{AIN,PWW,SWP}</t>
  </si>
  <si>
    <t>ODF.BTI{AIN,PWW,FUT}</t>
  </si>
  <si>
    <t>ODF.BTI{AIN,PWW,OPO}</t>
  </si>
  <si>
    <t>ODF.BTI{AIN,PWW,OPE}</t>
  </si>
  <si>
    <t>N47</t>
  </si>
  <si>
    <t>ODF.BTI{AIN,NWW,T}</t>
  </si>
  <si>
    <t>O48</t>
  </si>
  <si>
    <t>ODF.BTI{AIN,NWW,TKF}</t>
  </si>
  <si>
    <t>ODF.BTI{AIN,NWW,SWP}</t>
  </si>
  <si>
    <t>ODF.BTI{AIN,NWW,FUT}</t>
  </si>
  <si>
    <t>ODF.BTI{AIN,NWW,OPO}</t>
  </si>
  <si>
    <t>ODF.BTI{AIN,NWW,OPE}</t>
  </si>
  <si>
    <t>O47</t>
  </si>
  <si>
    <t>ODF.BTI{AIN,KNV,T}</t>
  </si>
  <si>
    <t>P48</t>
  </si>
  <si>
    <t>ODF.BTI{AIN,KNV,TKF}</t>
  </si>
  <si>
    <t>ODF.BTI{AIN,KNV,SWP}</t>
  </si>
  <si>
    <t>ODF.BTI{AIN,KNV,FUT}</t>
  </si>
  <si>
    <t>ODF.BTI{AIN,KNV,OPO}</t>
  </si>
  <si>
    <t>ODF.BTI{AIN,KNV,OPE}</t>
  </si>
  <si>
    <t>P47</t>
  </si>
  <si>
    <t>ODF.KDV{HIN,PWW,T}</t>
  </si>
  <si>
    <t>ODF.KDV{HIN,PWW,CDS}</t>
  </si>
  <si>
    <t>ODF.KDV{HIN,PWW,TRS}</t>
  </si>
  <si>
    <t>ODF.KDV{HIN,PWW,FTD}</t>
  </si>
  <si>
    <t>ODF.KDV{HIN,PWW,U}</t>
  </si>
  <si>
    <t>ODF.KDV{HIN,NWW,T}</t>
  </si>
  <si>
    <t>L54</t>
  </si>
  <si>
    <t>ODF.KDV{HIN,NWW,CDS}</t>
  </si>
  <si>
    <t>L50</t>
  </si>
  <si>
    <t>ODF.KDV{HIN,NWW,TRS}</t>
  </si>
  <si>
    <t>L51</t>
  </si>
  <si>
    <t>ODF.KDV{HIN,NWW,FTD}</t>
  </si>
  <si>
    <t>L52</t>
  </si>
  <si>
    <t>ODF.KDV{HIN,NWW,U}</t>
  </si>
  <si>
    <t>L53</t>
  </si>
  <si>
    <t>ODF.KDV{HIN,KNV,T}</t>
  </si>
  <si>
    <t>M54</t>
  </si>
  <si>
    <t>ODF.KDV{HIN,KNV,CDS}</t>
  </si>
  <si>
    <t>M50</t>
  </si>
  <si>
    <t>ODF.KDV{HIN,KNV,TRS}</t>
  </si>
  <si>
    <t>M51</t>
  </si>
  <si>
    <t>ODF.KDV{HIN,KNV,FTD}</t>
  </si>
  <si>
    <t>M52</t>
  </si>
  <si>
    <t>ODF.KDV{HIN,KNV,U}</t>
  </si>
  <si>
    <t>M53</t>
  </si>
  <si>
    <t>ODF.KDV{AIN,PWW,T}</t>
  </si>
  <si>
    <t>N54</t>
  </si>
  <si>
    <t>ODF.KDV{AIN,PWW,CDS}</t>
  </si>
  <si>
    <t>N50</t>
  </si>
  <si>
    <t>ODF.KDV{AIN,PWW,TRS}</t>
  </si>
  <si>
    <t>N51</t>
  </si>
  <si>
    <t>ODF.KDV{AIN,PWW,FTD}</t>
  </si>
  <si>
    <t>N52</t>
  </si>
  <si>
    <t>ODF.KDV{AIN,PWW,U}</t>
  </si>
  <si>
    <t>N53</t>
  </si>
  <si>
    <t>ODF.KDV{AIN,NWW,T}</t>
  </si>
  <si>
    <t>O54</t>
  </si>
  <si>
    <t>ODF.KDV{AIN,NWW,CDS}</t>
  </si>
  <si>
    <t>O50</t>
  </si>
  <si>
    <t>ODF.KDV{AIN,NWW,TRS}</t>
  </si>
  <si>
    <t>O51</t>
  </si>
  <si>
    <t>ODF.KDV{AIN,NWW,FTD}</t>
  </si>
  <si>
    <t>O52</t>
  </si>
  <si>
    <t>ODF.KDV{AIN,NWW,U}</t>
  </si>
  <si>
    <t>O53</t>
  </si>
  <si>
    <t>ODF.KDV{AIN,KNV,T}</t>
  </si>
  <si>
    <t>P54</t>
  </si>
  <si>
    <t>ODF.KDV{AIN,KNV,CDS}</t>
  </si>
  <si>
    <t>P50</t>
  </si>
  <si>
    <t>ODF.KDV{AIN,KNV,TRS}</t>
  </si>
  <si>
    <t>P51</t>
  </si>
  <si>
    <t>ODF.KDV{AIN,KNV,FTD}</t>
  </si>
  <si>
    <t>P52</t>
  </si>
  <si>
    <t>ODF.KDV{AIN,KNV,U}</t>
  </si>
  <si>
    <t>P53</t>
  </si>
  <si>
    <t>ODF.UEB{HIN,PWW,T}</t>
  </si>
  <si>
    <t>ODF.UEB{HIN,PWW,TKF}</t>
  </si>
  <si>
    <t>ODF.UEB{HIN,PWW,SWP}</t>
  </si>
  <si>
    <t>ODF.UEB{HIN,PWW,FUT}</t>
  </si>
  <si>
    <t>ODF.UEB{HIN,PWW,OPO}</t>
  </si>
  <si>
    <t>ODF.UEB{HIN,PWW,OPE}</t>
  </si>
  <si>
    <t>ODF.UEB{HIN,NWW,T}</t>
  </si>
  <si>
    <t>L61</t>
  </si>
  <si>
    <t>ODF.UEB{HIN,NWW,TKF}</t>
  </si>
  <si>
    <t>L56</t>
  </si>
  <si>
    <t>ODF.UEB{HIN,NWW,SWP}</t>
  </si>
  <si>
    <t>L57</t>
  </si>
  <si>
    <t>ODF.UEB{HIN,NWW,FUT}</t>
  </si>
  <si>
    <t>L58</t>
  </si>
  <si>
    <t>ODF.UEB{HIN,NWW,OPO}</t>
  </si>
  <si>
    <t>L59</t>
  </si>
  <si>
    <t>ODF.UEB{HIN,NWW,OPE}</t>
  </si>
  <si>
    <t>L60</t>
  </si>
  <si>
    <t>ODF.UEB{HIN,KNV,T}</t>
  </si>
  <si>
    <t>M61</t>
  </si>
  <si>
    <t>ODF.UEB{HIN,KNV,TKF}</t>
  </si>
  <si>
    <t>M56</t>
  </si>
  <si>
    <t>ODF.UEB{HIN,KNV,SWP}</t>
  </si>
  <si>
    <t>M57</t>
  </si>
  <si>
    <t>ODF.UEB{HIN,KNV,FUT}</t>
  </si>
  <si>
    <t>M58</t>
  </si>
  <si>
    <t>ODF.UEB{HIN,KNV,OPO}</t>
  </si>
  <si>
    <t>M59</t>
  </si>
  <si>
    <t>ODF.UEB{HIN,KNV,OPE}</t>
  </si>
  <si>
    <t>M60</t>
  </si>
  <si>
    <t>ODF.UEB{AIN,PWW,T}</t>
  </si>
  <si>
    <t>N61</t>
  </si>
  <si>
    <t>ODF.UEB{AIN,PWW,TKF}</t>
  </si>
  <si>
    <t>N56</t>
  </si>
  <si>
    <t>ODF.UEB{AIN,PWW,SWP}</t>
  </si>
  <si>
    <t>N57</t>
  </si>
  <si>
    <t>ODF.UEB{AIN,PWW,FUT}</t>
  </si>
  <si>
    <t>N58</t>
  </si>
  <si>
    <t>ODF.UEB{AIN,PWW,OPO}</t>
  </si>
  <si>
    <t>N59</t>
  </si>
  <si>
    <t>ODF.UEB{AIN,PWW,OPE}</t>
  </si>
  <si>
    <t>N60</t>
  </si>
  <si>
    <t>ODF.UEB{AIN,NWW,T}</t>
  </si>
  <si>
    <t>O61</t>
  </si>
  <si>
    <t>ODF.UEB{AIN,NWW,TKF}</t>
  </si>
  <si>
    <t>O56</t>
  </si>
  <si>
    <t>ODF.UEB{AIN,NWW,SWP}</t>
  </si>
  <si>
    <t>O57</t>
  </si>
  <si>
    <t>ODF.UEB{AIN,NWW,FUT}</t>
  </si>
  <si>
    <t>O58</t>
  </si>
  <si>
    <t>ODF.UEB{AIN,NWW,OPO}</t>
  </si>
  <si>
    <t>O59</t>
  </si>
  <si>
    <t>ODF.UEB{AIN,NWW,OPE}</t>
  </si>
  <si>
    <t>O60</t>
  </si>
  <si>
    <t>ODF.UEB{AIN,KNV,T}</t>
  </si>
  <si>
    <t>P61</t>
  </si>
  <si>
    <t>ODF.UEB{AIN,KNV,TKF}</t>
  </si>
  <si>
    <t>P56</t>
  </si>
  <si>
    <t>ODF.UEB{AIN,KNV,SWP}</t>
  </si>
  <si>
    <t>P57</t>
  </si>
  <si>
    <t>ODF.UEB{AIN,KNV,FUT}</t>
  </si>
  <si>
    <t>P58</t>
  </si>
  <si>
    <t>ODF.UEB{AIN,KNV,OPO}</t>
  </si>
  <si>
    <t>P59</t>
  </si>
  <si>
    <t>ODF.UEB{AIN,KNV,OPE}</t>
  </si>
  <si>
    <t>P60</t>
  </si>
  <si>
    <t>ZAR.KZA.KBV.EKQ{}</t>
  </si>
  <si>
    <t>ZAR.KZA.KBV.RKK{}</t>
  </si>
  <si>
    <t>ZAR.KZA.KQA.AWK{}</t>
  </si>
  <si>
    <t>ZAR.KZA.KQA.AWF{}</t>
  </si>
  <si>
    <t>ZAR.KZA.KQA.AFK{}</t>
  </si>
  <si>
    <t>ZAR.KZA.KQA.AUK{}</t>
  </si>
  <si>
    <t>ZAR.KZA.KQA.AUH{}</t>
  </si>
  <si>
    <t>ZAR.KZA.KEE.DVA{}</t>
  </si>
  <si>
    <t>ZAR.KZA.KEE.DVF{}</t>
  </si>
  <si>
    <t>ZAR.KZA.KEE.BZM{}</t>
  </si>
  <si>
    <t>ZAR.KZA.KEE.EIV{}</t>
  </si>
  <si>
    <t>ZAR.KZA.KEE.EPM{}</t>
  </si>
  <si>
    <t>ZAR.KZA.KEE.GPM{}</t>
  </si>
  <si>
    <t>ZAR.KZA.KEE.CIR{}</t>
  </si>
  <si>
    <t>ZAR.KZA.KRN.GEK{}</t>
  </si>
  <si>
    <t>ZAR.KZA.KRN.GWK{}</t>
  </si>
  <si>
    <t>KRD.KRV.HYK.HYP{T,BRW}</t>
  </si>
  <si>
    <t>K118</t>
  </si>
  <si>
    <t>KRD.KRV.HYK.HYP{WLG,BRW}</t>
  </si>
  <si>
    <t>K119</t>
  </si>
  <si>
    <t>KRD.KRV.HYK.HYP{BGL,BRW}</t>
  </si>
  <si>
    <t>K120</t>
  </si>
  <si>
    <t>KRD.KRV.HYK.HYP{GIL,BRW}</t>
  </si>
  <si>
    <t>K121</t>
  </si>
  <si>
    <t>KRD.KRV.HYK.HYP{U,BRW}</t>
  </si>
  <si>
    <t>K122</t>
  </si>
  <si>
    <t>KRD.KRV.UEK.FKU{T,T,BRW}</t>
  </si>
  <si>
    <t>K110</t>
  </si>
  <si>
    <t>KRD.KRV.UEK.FKU{UNG,T,BRW}</t>
  </si>
  <si>
    <t>K111</t>
  </si>
  <si>
    <t>KRD.KRV.UEK.FKU{UNG,ORK,BRW}</t>
  </si>
  <si>
    <t>K112</t>
  </si>
  <si>
    <t>KRD.KRV.UEK.FKU{GED,T,BRW}</t>
  </si>
  <si>
    <t>K113</t>
  </si>
  <si>
    <t>KRD.KRV.UEK.FKU{GED,ORK,BRW}</t>
  </si>
  <si>
    <t>K114</t>
  </si>
  <si>
    <t>KRD.KRV.UEK.FKU{HYD,U,BRW}</t>
  </si>
  <si>
    <t>K115</t>
  </si>
  <si>
    <t>KRD.KRV.UEK.FKU{LBK,U,BRW}</t>
  </si>
  <si>
    <t>K116</t>
  </si>
  <si>
    <t>KRD.KRV.UEK.FKU{GED_U,U,BRW}</t>
  </si>
  <si>
    <t>K117</t>
  </si>
  <si>
    <t>REL.REW{}</t>
  </si>
  <si>
    <t>REL.AWB{}</t>
  </si>
  <si>
    <t>REL.REK{}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</si>
</sst>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0"/>
    <numFmt numFmtId="165" formatCode="d/mm/yyyy"/>
    <numFmt numFmtId="166" formatCode="General_)"/>
    <numFmt numFmtId="167" formatCode="#,##0_);[Red]\-#,##0_);;@"/>
    <numFmt numFmtId="168" formatCode="0.000%"/>
  </numFmts>
  <fonts count="44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u/>
      <sz val="11"/>
      <color rgb="FF0000FF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u/>
      <sz val="11"/>
      <color rgb="FF0000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</borders>
  <cellStyleXfs count="17">
    <xf numFmtId="0" fontId="0" fillId="0" borderId="0"/>
    <xf numFmtId="167" fontId="17" fillId="0" borderId="1" applyFill="0">
      <protection locked="0"/>
    </xf>
    <xf numFmtId="0" fontId="17" fillId="2" borderId="2" applyNumberFormat="0">
      <alignment vertical="center"/>
    </xf>
    <xf numFmtId="0" fontId="18" fillId="0" borderId="0" applyNumberFormat="0" applyFill="0" applyBorder="0" applyProtection="0">
      <alignment horizontal="left" vertical="top" wrapText="1"/>
    </xf>
    <xf numFmtId="0" fontId="19" fillId="0" borderId="0" applyNumberFormat="0" applyFill="0" applyBorder="0">
      <alignment horizontal="left" vertical="top" wrapText="1"/>
    </xf>
    <xf numFmtId="167" fontId="17" fillId="0" borderId="2" applyNumberFormat="0" applyFont="0" applyAlignment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49" fontId="17" fillId="5" borderId="2">
      <alignment horizontal="left"/>
    </xf>
    <xf numFmtId="0" fontId="17" fillId="0" borderId="3">
      <alignment horizontal="left" wrapText="1"/>
    </xf>
    <xf numFmtId="0" fontId="21" fillId="3" borderId="4">
      <alignment horizontal="center" vertical="center"/>
    </xf>
    <xf numFmtId="0" fontId="22" fillId="0" borderId="0">
      <alignment horizontal="left" wrapText="1"/>
    </xf>
    <xf numFmtId="0" fontId="17" fillId="5" borderId="2">
      <alignment horizontal="center"/>
    </xf>
    <xf numFmtId="166" fontId="10" fillId="0" borderId="0" applyFill="0" applyBorder="0">
      <alignment horizontal="left"/>
    </xf>
    <xf numFmtId="168" fontId="17" fillId="0" borderId="1">
      <protection locked="0"/>
    </xf>
    <xf numFmtId="49" fontId="17" fillId="0" borderId="1">
      <alignment horizontal="center"/>
      <protection locked="0"/>
    </xf>
    <xf numFmtId="49" fontId="17" fillId="0" borderId="1">
      <protection locked="0"/>
    </xf>
    <xf numFmtId="49" fontId="2" fillId="0" borderId="1">
      <alignment horizontal="center" vertical="center"/>
      <protection locked="0"/>
    </xf>
  </cellStyleXfs>
  <cellXfs count="347">
    <xf numFmtId="0" fontId="0" fillId="0" borderId="0" xfId="0"/>
    <xf numFmtId="0" fontId="0" fillId="0" borderId="0" xfId="0" applyFont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Fill="1" applyAlignment="1">
      <alignment vertical="center" textRotation="90"/>
    </xf>
    <xf numFmtId="0" fontId="23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7" fillId="0" borderId="5" xfId="6" applyFont="1" applyBorder="1" applyAlignment="1" applyProtection="1">
      <alignment horizontal="left" readingOrder="1"/>
    </xf>
    <xf numFmtId="0" fontId="26" fillId="0" borderId="5" xfId="0" applyFont="1" applyBorder="1"/>
    <xf numFmtId="0" fontId="28" fillId="0" borderId="0" xfId="0" applyFont="1" applyAlignment="1">
      <alignment horizontal="right" readingOrder="1"/>
    </xf>
    <xf numFmtId="0" fontId="26" fillId="0" borderId="0" xfId="0" applyFont="1" applyAlignment="1">
      <alignment horizontal="right"/>
    </xf>
    <xf numFmtId="0" fontId="23" fillId="0" borderId="0" xfId="0" applyFont="1"/>
    <xf numFmtId="0" fontId="28" fillId="0" borderId="0" xfId="0" applyFont="1" applyAlignment="1">
      <alignment horizontal="left" readingOrder="1"/>
    </xf>
    <xf numFmtId="0" fontId="23" fillId="0" borderId="0" xfId="0" applyFont="1" applyAlignment="1"/>
    <xf numFmtId="0" fontId="26" fillId="0" borderId="0" xfId="0" applyFont="1" applyAlignment="1"/>
    <xf numFmtId="0" fontId="12" fillId="0" borderId="0" xfId="0" applyFont="1" applyAlignment="1">
      <alignment horizontal="left"/>
    </xf>
    <xf numFmtId="0" fontId="27" fillId="0" borderId="0" xfId="6" applyFont="1" applyAlignment="1" applyProtection="1">
      <alignment horizontal="right"/>
    </xf>
    <xf numFmtId="0" fontId="26" fillId="0" borderId="0" xfId="0" applyFont="1"/>
    <xf numFmtId="0" fontId="0" fillId="0" borderId="0" xfId="0" applyAlignment="1">
      <alignment horizontal="left"/>
    </xf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5" xfId="0" applyFont="1" applyBorder="1"/>
    <xf numFmtId="49" fontId="17" fillId="5" borderId="2" xfId="7">
      <alignment horizontal="left"/>
    </xf>
    <xf numFmtId="0" fontId="0" fillId="0" borderId="0" xfId="0" applyBorder="1"/>
    <xf numFmtId="0" fontId="23" fillId="0" borderId="0" xfId="0" applyFont="1"/>
    <xf numFmtId="0" fontId="12" fillId="0" borderId="0" xfId="0" applyFont="1" applyAlignment="1">
      <alignment horizontal="left" vertical="top"/>
    </xf>
    <xf numFmtId="0" fontId="29" fillId="0" borderId="0" xfId="0" applyFont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165" fontId="15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0" xfId="0" applyFont="1" applyAlignment="1">
      <alignment horizontal="left"/>
    </xf>
    <xf numFmtId="0" fontId="18" fillId="0" borderId="0" xfId="3" applyAlignment="1">
      <alignment vertical="top"/>
    </xf>
    <xf numFmtId="0" fontId="0" fillId="0" borderId="0" xfId="0"/>
    <xf numFmtId="49" fontId="17" fillId="5" borderId="2" xfId="7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167" fontId="17" fillId="0" borderId="1" xfId="1">
      <protection locked="0"/>
    </xf>
    <xf numFmtId="167" fontId="17" fillId="0" borderId="1" xfId="1" quotePrefix="1">
      <protection locked="0"/>
    </xf>
    <xf numFmtId="167" fontId="17" fillId="0" borderId="2" xfId="5" applyAlignment="1"/>
    <xf numFmtId="0" fontId="16" fillId="0" borderId="0" xfId="0" applyFont="1" applyBorder="1" applyAlignment="1"/>
    <xf numFmtId="0" fontId="12" fillId="0" borderId="0" xfId="0" applyFont="1" applyAlignment="1"/>
    <xf numFmtId="14" fontId="12" fillId="0" borderId="0" xfId="0" applyNumberFormat="1" applyFont="1" applyAlignment="1"/>
    <xf numFmtId="0" fontId="18" fillId="0" borderId="0" xfId="3" applyAlignment="1">
      <alignment wrapText="1"/>
    </xf>
    <xf numFmtId="0" fontId="12" fillId="0" borderId="0" xfId="0" applyFont="1" applyBorder="1" applyAlignment="1"/>
    <xf numFmtId="0" fontId="0" fillId="0" borderId="0" xfId="0" applyAlignment="1"/>
    <xf numFmtId="0" fontId="29" fillId="0" borderId="0" xfId="0" applyFont="1" applyAlignment="1"/>
    <xf numFmtId="167" fontId="17" fillId="0" borderId="1" xfId="1" applyAlignment="1">
      <protection locked="0"/>
    </xf>
    <xf numFmtId="167" fontId="17" fillId="2" borderId="2" xfId="2" applyNumberFormat="1">
      <alignment vertical="center"/>
    </xf>
    <xf numFmtId="164" fontId="25" fillId="4" borderId="21" xfId="0" applyNumberFormat="1" applyFont="1" applyFill="1" applyBorder="1" applyAlignment="1" applyProtection="1">
      <alignment horizontal="center" vertical="center"/>
    </xf>
    <xf numFmtId="14" fontId="25" fillId="4" borderId="22" xfId="0" applyNumberFormat="1" applyFont="1" applyFill="1" applyBorder="1" applyAlignment="1" applyProtection="1">
      <alignment horizontal="center" vertical="center"/>
    </xf>
    <xf numFmtId="14" fontId="25" fillId="4" borderId="22" xfId="0" quotePrefix="1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17" fillId="5" borderId="2" xfId="7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3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12" fillId="0" borderId="13" xfId="0" applyFont="1" applyBorder="1" applyAlignment="1">
      <alignment horizontal="left" wrapText="1" indent="1"/>
    </xf>
    <xf numFmtId="0" fontId="12" fillId="0" borderId="12" xfId="0" applyFont="1" applyBorder="1" applyAlignment="1">
      <alignment horizontal="left" wrapText="1" indent="1"/>
    </xf>
    <xf numFmtId="49" fontId="0" fillId="5" borderId="2" xfId="7" applyFont="1" applyAlignment="1">
      <alignment horizontal="center"/>
    </xf>
    <xf numFmtId="0" fontId="0" fillId="0" borderId="0" xfId="0"/>
    <xf numFmtId="0" fontId="17" fillId="5" borderId="2" xfId="11">
      <alignment horizontal="center"/>
    </xf>
    <xf numFmtId="0" fontId="0" fillId="5" borderId="2" xfId="11" applyFont="1">
      <alignment horizontal="center"/>
    </xf>
    <xf numFmtId="0" fontId="0" fillId="0" borderId="11" xfId="0" applyBorder="1"/>
    <xf numFmtId="49" fontId="0" fillId="5" borderId="2" xfId="7" applyFont="1">
      <alignment horizontal="left"/>
    </xf>
    <xf numFmtId="49" fontId="0" fillId="5" borderId="2" xfId="7" applyFont="1" applyAlignment="1">
      <alignment horizontal="center" vertical="center" shrinkToFit="1"/>
    </xf>
    <xf numFmtId="0" fontId="0" fillId="0" borderId="20" xfId="0" applyFont="1" applyBorder="1" applyAlignment="1">
      <alignment horizontal="right" vertical="center"/>
    </xf>
    <xf numFmtId="0" fontId="0" fillId="0" borderId="0" xfId="0"/>
    <xf numFmtId="49" fontId="17" fillId="5" borderId="2" xfId="7" applyAlignment="1">
      <alignment horizontal="center" vertical="top"/>
    </xf>
    <xf numFmtId="49" fontId="17" fillId="5" borderId="2" xfId="7" applyAlignment="1">
      <alignment horizontal="left" vertical="top" shrinkToFit="1"/>
    </xf>
    <xf numFmtId="0" fontId="17" fillId="5" borderId="2" xfId="11" applyAlignment="1">
      <alignment horizontal="center"/>
    </xf>
    <xf numFmtId="0" fontId="0" fillId="0" borderId="0" xfId="0"/>
    <xf numFmtId="0" fontId="0" fillId="0" borderId="0" xfId="0"/>
    <xf numFmtId="49" fontId="12" fillId="5" borderId="2" xfId="7" applyFont="1" applyAlignment="1">
      <alignment horizontal="center"/>
    </xf>
    <xf numFmtId="0" fontId="0" fillId="0" borderId="0" xfId="0"/>
    <xf numFmtId="0" fontId="19" fillId="0" borderId="0" xfId="0" applyFont="1" applyAlignment="1">
      <alignment horizontal="left" vertical="top"/>
    </xf>
    <xf numFmtId="0" fontId="0" fillId="0" borderId="0" xfId="0"/>
    <xf numFmtId="0" fontId="0" fillId="0" borderId="0" xfId="0" applyFont="1" applyAlignment="1">
      <alignment horizontal="left" vertical="center"/>
    </xf>
    <xf numFmtId="49" fontId="25" fillId="4" borderId="22" xfId="0" quotePrefix="1" applyNumberFormat="1" applyFont="1" applyFill="1" applyBorder="1" applyAlignment="1" applyProtection="1">
      <alignment horizontal="center" vertical="center"/>
    </xf>
    <xf numFmtId="14" fontId="25" fillId="4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49" fontId="0" fillId="5" borderId="17" xfId="7" applyFont="1" applyBorder="1" applyAlignment="1">
      <alignment horizontal="left" vertical="center" indent="1" shrinkToFit="1"/>
    </xf>
    <xf numFmtId="0" fontId="18" fillId="0" borderId="0" xfId="3" applyAlignment="1">
      <alignment wrapText="1"/>
    </xf>
    <xf numFmtId="0" fontId="0" fillId="0" borderId="0" xfId="0"/>
    <xf numFmtId="0" fontId="1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6" borderId="3" xfId="0" applyFont="1" applyFill="1" applyBorder="1"/>
    <xf numFmtId="0" fontId="12" fillId="6" borderId="3" xfId="0" applyFont="1" applyFill="1" applyBorder="1"/>
    <xf numFmtId="0" fontId="0" fillId="0" borderId="14" xfId="0" applyFont="1" applyBorder="1"/>
    <xf numFmtId="0" fontId="12" fillId="6" borderId="14" xfId="0" applyFont="1" applyFill="1" applyBorder="1"/>
    <xf numFmtId="0" fontId="0" fillId="0" borderId="0" xfId="0" quotePrefix="1" applyFont="1" applyBorder="1"/>
    <xf numFmtId="0" fontId="8" fillId="0" borderId="0" xfId="0" applyFont="1"/>
    <xf numFmtId="0" fontId="12" fillId="6" borderId="3" xfId="0" applyFont="1" applyFill="1" applyBorder="1" applyAlignment="1">
      <alignment wrapText="1"/>
    </xf>
    <xf numFmtId="49" fontId="17" fillId="5" borderId="2" xfId="7" applyAlignment="1">
      <alignment horizontal="left"/>
    </xf>
    <xf numFmtId="0" fontId="8" fillId="0" borderId="0" xfId="0" applyFont="1" applyAlignment="1"/>
    <xf numFmtId="0" fontId="12" fillId="6" borderId="14" xfId="0" applyFont="1" applyFill="1" applyBorder="1" applyAlignment="1">
      <alignment horizontal="left" indent="1"/>
    </xf>
    <xf numFmtId="0" fontId="0" fillId="6" borderId="3" xfId="0" applyFont="1" applyFill="1" applyBorder="1" applyAlignment="1"/>
    <xf numFmtId="0" fontId="12" fillId="6" borderId="3" xfId="0" applyFont="1" applyFill="1" applyBorder="1" applyAlignment="1"/>
    <xf numFmtId="0" fontId="12" fillId="6" borderId="3" xfId="0" applyFont="1" applyFill="1" applyBorder="1" applyAlignment="1">
      <alignment horizontal="left" indent="1"/>
    </xf>
    <xf numFmtId="0" fontId="12" fillId="6" borderId="3" xfId="0" applyFont="1" applyFill="1" applyBorder="1" applyAlignment="1">
      <alignment horizontal="left" indent="2"/>
    </xf>
    <xf numFmtId="0" fontId="32" fillId="6" borderId="0" xfId="0" applyFont="1" applyFill="1" applyBorder="1" applyAlignment="1"/>
    <xf numFmtId="166" fontId="31" fillId="0" borderId="26" xfId="12" applyFont="1" applyBorder="1" applyAlignment="1">
      <alignment horizontal="left"/>
    </xf>
    <xf numFmtId="166" fontId="31" fillId="0" borderId="0" xfId="12" applyFont="1" applyBorder="1" applyAlignment="1">
      <alignment horizontal="left"/>
    </xf>
    <xf numFmtId="166" fontId="30" fillId="0" borderId="0" xfId="12" quotePrefix="1" applyFont="1" applyBorder="1" applyAlignment="1">
      <alignment horizontal="left" indent="1"/>
    </xf>
    <xf numFmtId="0" fontId="30" fillId="0" borderId="0" xfId="0" quotePrefix="1" applyFont="1" applyBorder="1" applyAlignment="1">
      <alignment horizontal="left" indent="1"/>
    </xf>
    <xf numFmtId="166" fontId="30" fillId="6" borderId="0" xfId="12" quotePrefix="1" applyFont="1" applyFill="1" applyBorder="1" applyAlignment="1">
      <alignment horizontal="left" indent="1"/>
    </xf>
    <xf numFmtId="0" fontId="0" fillId="0" borderId="0" xfId="0" applyAlignment="1">
      <alignment wrapText="1"/>
    </xf>
    <xf numFmtId="166" fontId="15" fillId="0" borderId="0" xfId="12" applyFont="1" applyAlignment="1">
      <alignment horizontal="left" vertical="top"/>
    </xf>
    <xf numFmtId="166" fontId="15" fillId="0" borderId="0" xfId="12" applyFont="1" applyAlignment="1">
      <alignment horizontal="left"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6" borderId="3" xfId="0" applyFont="1" applyFill="1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0" fontId="30" fillId="6" borderId="3" xfId="0" applyFont="1" applyFill="1" applyBorder="1"/>
    <xf numFmtId="0" fontId="12" fillId="6" borderId="3" xfId="0" applyFont="1" applyFill="1" applyBorder="1" applyAlignment="1">
      <alignment horizontal="left"/>
    </xf>
    <xf numFmtId="0" fontId="8" fillId="6" borderId="3" xfId="0" applyFont="1" applyFill="1" applyBorder="1"/>
    <xf numFmtId="0" fontId="32" fillId="6" borderId="26" xfId="0" applyFont="1" applyFill="1" applyBorder="1" applyAlignment="1"/>
    <xf numFmtId="0" fontId="12" fillId="6" borderId="14" xfId="0" applyFont="1" applyFill="1" applyBorder="1" applyAlignment="1">
      <alignment horizontal="left"/>
    </xf>
    <xf numFmtId="0" fontId="32" fillId="6" borderId="26" xfId="0" applyFont="1" applyFill="1" applyBorder="1" applyAlignment="1">
      <alignment wrapText="1"/>
    </xf>
    <xf numFmtId="166" fontId="30" fillId="0" borderId="0" xfId="12" quotePrefix="1" applyFont="1" applyBorder="1" applyAlignment="1">
      <alignment horizontal="left" vertical="center" indent="1"/>
    </xf>
    <xf numFmtId="0" fontId="12" fillId="6" borderId="3" xfId="0" applyFont="1" applyFill="1" applyBorder="1" applyAlignment="1">
      <alignment horizontal="left" wrapText="1"/>
    </xf>
    <xf numFmtId="0" fontId="12" fillId="6" borderId="14" xfId="0" applyFont="1" applyFill="1" applyBorder="1" applyAlignment="1">
      <alignment horizontal="left" wrapText="1" indent="1"/>
    </xf>
    <xf numFmtId="0" fontId="12" fillId="6" borderId="14" xfId="0" applyFont="1" applyFill="1" applyBorder="1" applyAlignment="1">
      <alignment horizontal="left" indent="2"/>
    </xf>
    <xf numFmtId="14" fontId="0" fillId="0" borderId="0" xfId="0" quotePrefix="1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12" fillId="6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5" xfId="0" quotePrefix="1" applyBorder="1"/>
    <xf numFmtId="166" fontId="30" fillId="0" borderId="14" xfId="12" applyFont="1" applyBorder="1" applyAlignment="1">
      <alignment horizontal="left"/>
    </xf>
    <xf numFmtId="0" fontId="31" fillId="0" borderId="0" xfId="0" applyFont="1" applyBorder="1" applyAlignment="1"/>
    <xf numFmtId="0" fontId="33" fillId="0" borderId="0" xfId="0" applyFont="1"/>
    <xf numFmtId="0" fontId="32" fillId="0" borderId="0" xfId="0" applyFont="1" applyAlignment="1"/>
    <xf numFmtId="0" fontId="33" fillId="5" borderId="2" xfId="11" applyFont="1">
      <alignment horizontal="center"/>
    </xf>
    <xf numFmtId="167" fontId="33" fillId="0" borderId="2" xfId="5" applyFont="1" applyAlignment="1"/>
    <xf numFmtId="0" fontId="34" fillId="0" borderId="0" xfId="0" applyFont="1"/>
    <xf numFmtId="166" fontId="30" fillId="0" borderId="14" xfId="12" applyFont="1" applyBorder="1" applyAlignment="1">
      <alignment horizontal="left" wrapText="1"/>
    </xf>
    <xf numFmtId="166" fontId="30" fillId="0" borderId="0" xfId="12" quotePrefix="1" applyFont="1" applyFill="1" applyBorder="1" applyAlignment="1">
      <alignment horizontal="left" indent="1"/>
    </xf>
    <xf numFmtId="0" fontId="16" fillId="0" borderId="0" xfId="0" applyFont="1" applyBorder="1" applyAlignment="1">
      <alignment vertical="top"/>
    </xf>
    <xf numFmtId="0" fontId="12" fillId="0" borderId="0" xfId="0" applyFont="1" applyAlignment="1">
      <alignment horizontal="right"/>
    </xf>
    <xf numFmtId="0" fontId="12" fillId="0" borderId="12" xfId="0" applyFont="1" applyBorder="1" applyAlignment="1">
      <alignment horizontal="left"/>
    </xf>
    <xf numFmtId="0" fontId="30" fillId="0" borderId="0" xfId="0" applyFont="1" applyAlignment="1">
      <alignment horizontal="right"/>
    </xf>
    <xf numFmtId="0" fontId="30" fillId="0" borderId="12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0" fillId="0" borderId="11" xfId="0" applyBorder="1" applyAlignment="1">
      <alignment horizontal="left" vertical="top" wrapText="1" indent="1"/>
    </xf>
    <xf numFmtId="0" fontId="30" fillId="0" borderId="27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0" fontId="15" fillId="0" borderId="0" xfId="0" applyFont="1" applyBorder="1" applyAlignment="1">
      <alignment vertical="top"/>
    </xf>
    <xf numFmtId="0" fontId="30" fillId="0" borderId="13" xfId="0" applyFont="1" applyBorder="1" applyAlignment="1">
      <alignment horizontal="left"/>
    </xf>
    <xf numFmtId="0" fontId="0" fillId="6" borderId="3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168" fontId="17" fillId="0" borderId="1" xfId="13">
      <protection locked="0"/>
    </xf>
    <xf numFmtId="0" fontId="0" fillId="6" borderId="0" xfId="0" quotePrefix="1" applyFont="1" applyFill="1" applyBorder="1" applyAlignment="1">
      <alignment horizontal="left" indent="2"/>
    </xf>
    <xf numFmtId="0" fontId="0" fillId="6" borderId="0" xfId="0" applyFont="1" applyFill="1" applyBorder="1" applyAlignment="1">
      <alignment horizontal="left" indent="2"/>
    </xf>
    <xf numFmtId="0" fontId="0" fillId="0" borderId="0" xfId="0" quotePrefix="1" applyFont="1" applyBorder="1" applyAlignment="1">
      <alignment horizontal="left" indent="2"/>
    </xf>
    <xf numFmtId="0" fontId="12" fillId="6" borderId="26" xfId="0" applyFont="1" applyFill="1" applyBorder="1" applyAlignment="1">
      <alignment horizontal="left" wrapText="1"/>
    </xf>
    <xf numFmtId="49" fontId="0" fillId="0" borderId="2" xfId="5" applyNumberFormat="1" applyFont="1" applyAlignment="1">
      <alignment horizontal="left" vertical="center" indent="1" shrinkToFit="1"/>
    </xf>
    <xf numFmtId="0" fontId="12" fillId="0" borderId="0" xfId="0" applyFont="1" applyAlignment="1">
      <alignment horizontal="left" indent="2"/>
    </xf>
    <xf numFmtId="0" fontId="30" fillId="0" borderId="0" xfId="0" applyFont="1" applyAlignment="1">
      <alignment horizontal="left" indent="1"/>
    </xf>
    <xf numFmtId="167" fontId="17" fillId="0" borderId="1" xfId="1" applyFill="1">
      <protection locked="0"/>
    </xf>
    <xf numFmtId="49" fontId="17" fillId="5" borderId="2" xfId="7" applyAlignment="1">
      <alignment horizontal="left" shrinkToFit="1"/>
    </xf>
    <xf numFmtId="49" fontId="0" fillId="5" borderId="17" xfId="7" applyFont="1" applyBorder="1" applyAlignment="1">
      <alignment vertical="center" shrinkToFit="1"/>
    </xf>
    <xf numFmtId="49" fontId="17" fillId="5" borderId="18" xfId="7" applyBorder="1" applyAlignment="1">
      <alignment vertical="center" shrinkToFit="1"/>
    </xf>
    <xf numFmtId="49" fontId="17" fillId="5" borderId="19" xfId="7" applyBorder="1" applyAlignment="1">
      <alignment vertical="center" shrinkToFit="1"/>
    </xf>
    <xf numFmtId="167" fontId="17" fillId="0" borderId="2" xfId="5" applyNumberFormat="1">
      <alignment vertical="center"/>
    </xf>
    <xf numFmtId="0" fontId="0" fillId="0" borderId="0" xfId="0"/>
    <xf numFmtId="0" fontId="0" fillId="6" borderId="26" xfId="0" applyFont="1" applyFill="1" applyBorder="1"/>
    <xf numFmtId="0" fontId="12" fillId="6" borderId="0" xfId="0" applyFont="1" applyFill="1" applyBorder="1" applyAlignment="1">
      <alignment horizontal="left"/>
    </xf>
    <xf numFmtId="14" fontId="36" fillId="0" borderId="0" xfId="0" quotePrefix="1" applyNumberFormat="1" applyFont="1" applyFill="1" applyBorder="1" applyAlignment="1">
      <alignment horizontal="right" vertical="top"/>
    </xf>
    <xf numFmtId="0" fontId="36" fillId="0" borderId="0" xfId="0" applyFont="1"/>
    <xf numFmtId="0" fontId="36" fillId="0" borderId="0" xfId="0" applyFont="1" applyAlignment="1">
      <alignment vertical="top"/>
    </xf>
    <xf numFmtId="0" fontId="36" fillId="6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wrapText="1"/>
    </xf>
    <xf numFmtId="0" fontId="36" fillId="0" borderId="0" xfId="0" applyFont="1" applyAlignment="1"/>
    <xf numFmtId="0" fontId="0" fillId="0" borderId="0" xfId="0"/>
    <xf numFmtId="166" fontId="30" fillId="0" borderId="14" xfId="12" applyFont="1" applyBorder="1" applyAlignment="1">
      <alignment horizontal="left" indent="1"/>
    </xf>
    <xf numFmtId="0" fontId="7" fillId="0" borderId="0" xfId="0" applyFont="1" applyAlignment="1"/>
    <xf numFmtId="0" fontId="0" fillId="7" borderId="0" xfId="0" applyFill="1"/>
    <xf numFmtId="0" fontId="31" fillId="0" borderId="0" xfId="0" applyFont="1" applyFill="1" applyBorder="1" applyAlignment="1"/>
    <xf numFmtId="0" fontId="0" fillId="0" borderId="3" xfId="0" applyFont="1" applyFill="1" applyBorder="1" applyAlignment="1"/>
    <xf numFmtId="0" fontId="0" fillId="0" borderId="14" xfId="0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12" fillId="0" borderId="3" xfId="0" applyFont="1" applyFill="1" applyBorder="1" applyAlignment="1"/>
    <xf numFmtId="0" fontId="12" fillId="0" borderId="3" xfId="0" applyFont="1" applyFill="1" applyBorder="1"/>
    <xf numFmtId="0" fontId="12" fillId="0" borderId="14" xfId="0" applyFont="1" applyFill="1" applyBorder="1" applyAlignment="1">
      <alignment horizontal="left"/>
    </xf>
    <xf numFmtId="0" fontId="12" fillId="0" borderId="14" xfId="0" applyFont="1" applyFill="1" applyBorder="1"/>
    <xf numFmtId="0" fontId="12" fillId="0" borderId="3" xfId="0" applyFont="1" applyFill="1" applyBorder="1" applyAlignment="1">
      <alignment horizontal="left"/>
    </xf>
    <xf numFmtId="0" fontId="17" fillId="5" borderId="2" xfId="11" applyFill="1">
      <alignment horizontal="center"/>
    </xf>
    <xf numFmtId="49" fontId="12" fillId="5" borderId="2" xfId="7" applyFont="1" applyFill="1" applyAlignment="1">
      <alignment horizontal="center"/>
    </xf>
    <xf numFmtId="49" fontId="17" fillId="5" borderId="2" xfId="7" applyFill="1">
      <alignment horizontal="left"/>
    </xf>
    <xf numFmtId="49" fontId="0" fillId="5" borderId="2" xfId="7" applyFont="1" applyFill="1" applyAlignment="1">
      <alignment horizontal="center"/>
    </xf>
    <xf numFmtId="49" fontId="17" fillId="5" borderId="2" xfId="7" applyFill="1" applyAlignment="1">
      <alignment horizontal="center"/>
    </xf>
    <xf numFmtId="0" fontId="12" fillId="0" borderId="14" xfId="0" applyFont="1" applyFill="1" applyBorder="1" applyAlignment="1">
      <alignment horizontal="left" wrapText="1"/>
    </xf>
    <xf numFmtId="0" fontId="8" fillId="0" borderId="0" xfId="0" applyFont="1" applyAlignment="1">
      <alignment vertical="center"/>
    </xf>
    <xf numFmtId="164" fontId="37" fillId="4" borderId="21" xfId="0" applyNumberFormat="1" applyFont="1" applyFill="1" applyBorder="1" applyAlignment="1" applyProtection="1">
      <alignment horizontal="center" vertical="center" wrapText="1"/>
    </xf>
    <xf numFmtId="0" fontId="0" fillId="0" borderId="0" xfId="0" quotePrefix="1" applyFont="1" applyFill="1" applyBorder="1" applyAlignment="1">
      <alignment horizontal="left" indent="2"/>
    </xf>
    <xf numFmtId="166" fontId="19" fillId="0" borderId="0" xfId="4" applyNumberFormat="1" applyAlignment="1">
      <alignment horizontal="left" wrapText="1"/>
    </xf>
    <xf numFmtId="166" fontId="19" fillId="0" borderId="0" xfId="4" applyNumberFormat="1" applyAlignment="1">
      <alignment horizontal="left"/>
    </xf>
    <xf numFmtId="0" fontId="6" fillId="0" borderId="0" xfId="0" applyFont="1"/>
    <xf numFmtId="0" fontId="0" fillId="0" borderId="0" xfId="0" applyAlignment="1">
      <alignment horizontal="right"/>
    </xf>
    <xf numFmtId="0" fontId="18" fillId="0" borderId="0" xfId="3" applyAlignment="1">
      <alignment horizontal="left" vertical="top" wrapText="1"/>
    </xf>
    <xf numFmtId="0" fontId="0" fillId="0" borderId="0" xfId="0"/>
    <xf numFmtId="0" fontId="18" fillId="0" borderId="0" xfId="3" applyAlignment="1">
      <alignment horizontal="left" vertical="center" wrapText="1"/>
    </xf>
    <xf numFmtId="49" fontId="0" fillId="5" borderId="17" xfId="7" applyFont="1" applyBorder="1" applyAlignment="1">
      <alignment horizontal="left" vertical="center" indent="1" shrinkToFi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ont="1" applyFill="1" applyBorder="1" applyAlignment="1">
      <alignment horizontal="left" indent="2"/>
    </xf>
    <xf numFmtId="0" fontId="8" fillId="0" borderId="0" xfId="0" quotePrefix="1" applyFont="1" applyFill="1" applyBorder="1" applyAlignment="1">
      <alignment horizontal="left" indent="2"/>
    </xf>
    <xf numFmtId="14" fontId="0" fillId="0" borderId="0" xfId="0" quotePrefix="1" applyNumberFormat="1" applyFont="1" applyFill="1" applyBorder="1" applyAlignment="1">
      <alignment horizontal="left" indent="2"/>
    </xf>
    <xf numFmtId="0" fontId="12" fillId="0" borderId="0" xfId="0" applyFont="1" applyFill="1" applyBorder="1" applyAlignment="1">
      <alignment horizontal="left" indent="2"/>
    </xf>
    <xf numFmtId="166" fontId="12" fillId="0" borderId="0" xfId="12" quotePrefix="1" applyFont="1" applyFill="1" applyBorder="1" applyAlignment="1">
      <alignment horizontal="left" indent="2"/>
    </xf>
    <xf numFmtId="0" fontId="0" fillId="0" borderId="0" xfId="0" quotePrefix="1" applyFont="1" applyFill="1" applyBorder="1" applyAlignment="1">
      <alignment horizontal="left" vertical="center" indent="2"/>
    </xf>
    <xf numFmtId="0" fontId="30" fillId="0" borderId="0" xfId="0" quotePrefix="1" applyFont="1" applyFill="1" applyBorder="1" applyAlignment="1">
      <alignment horizontal="left" indent="1"/>
    </xf>
    <xf numFmtId="0" fontId="0" fillId="0" borderId="0" xfId="0"/>
    <xf numFmtId="0" fontId="5" fillId="0" borderId="0" xfId="0" applyFont="1" applyFill="1"/>
    <xf numFmtId="0" fontId="18" fillId="0" borderId="0" xfId="3" applyAlignment="1">
      <alignment horizontal="left" vertical="top"/>
    </xf>
    <xf numFmtId="0" fontId="18" fillId="0" borderId="0" xfId="3" applyAlignment="1">
      <alignment horizontal="left" vertical="center"/>
    </xf>
    <xf numFmtId="49" fontId="12" fillId="5" borderId="2" xfId="7" applyFont="1">
      <alignment horizontal="left"/>
    </xf>
    <xf numFmtId="0" fontId="12" fillId="0" borderId="0" xfId="0" applyFont="1" applyFill="1"/>
    <xf numFmtId="0" fontId="12" fillId="0" borderId="6" xfId="0" applyFont="1" applyBorder="1" applyAlignment="1">
      <alignment horizontal="center"/>
    </xf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49" fontId="12" fillId="5" borderId="2" xfId="7" applyFont="1" applyAlignment="1">
      <alignment horizontal="center" vertical="center" shrinkToFit="1"/>
    </xf>
    <xf numFmtId="49" fontId="12" fillId="5" borderId="2" xfId="7" applyFont="1" applyAlignment="1">
      <alignment horizontal="left" vertical="center" shrinkToFit="1"/>
    </xf>
    <xf numFmtId="49" fontId="12" fillId="5" borderId="2" xfId="7" applyFont="1" applyFill="1">
      <alignment horizontal="left"/>
    </xf>
    <xf numFmtId="49" fontId="12" fillId="5" borderId="15" xfId="7" applyFont="1" applyBorder="1" applyAlignment="1">
      <alignment horizontal="left" shrinkToFit="1"/>
    </xf>
    <xf numFmtId="49" fontId="12" fillId="5" borderId="2" xfId="7" applyFont="1" applyAlignment="1">
      <alignment horizontal="left" shrinkToFit="1"/>
    </xf>
    <xf numFmtId="49" fontId="12" fillId="5" borderId="15" xfId="7" applyFont="1" applyBorder="1" applyAlignment="1">
      <alignment horizontal="left"/>
    </xf>
    <xf numFmtId="49" fontId="12" fillId="5" borderId="2" xfId="7" applyFont="1" applyAlignment="1">
      <alignment horizontal="center" vertical="top"/>
    </xf>
    <xf numFmtId="49" fontId="12" fillId="5" borderId="2" xfId="7" applyFont="1" applyFill="1" applyAlignment="1">
      <alignment horizontal="center" vertical="top"/>
    </xf>
    <xf numFmtId="0" fontId="0" fillId="0" borderId="0" xfId="0"/>
    <xf numFmtId="0" fontId="4" fillId="6" borderId="14" xfId="0" applyFont="1" applyFill="1" applyBorder="1" applyAlignment="1"/>
    <xf numFmtId="49" fontId="25" fillId="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10" xfId="0" applyBorder="1" applyAlignment="1">
      <alignment horizontal="left" vertical="top" wrapText="1" indent="1"/>
    </xf>
    <xf numFmtId="0" fontId="3" fillId="0" borderId="0" xfId="0" applyFont="1" applyAlignment="1"/>
    <xf numFmtId="0" fontId="12" fillId="6" borderId="0" xfId="0" applyFont="1" applyFill="1" applyBorder="1" applyAlignment="1">
      <alignment horizontal="left" wrapText="1" indent="1"/>
    </xf>
    <xf numFmtId="0" fontId="12" fillId="6" borderId="26" xfId="0" applyFont="1" applyFill="1" applyBorder="1" applyAlignment="1">
      <alignment horizontal="left" wrapText="1" indent="1"/>
    </xf>
    <xf numFmtId="0" fontId="12" fillId="0" borderId="12" xfId="0" applyFont="1" applyBorder="1" applyAlignment="1">
      <alignment horizontal="left" wrapText="1" indent="2"/>
    </xf>
    <xf numFmtId="0" fontId="12" fillId="0" borderId="13" xfId="0" applyFont="1" applyBorder="1" applyAlignment="1">
      <alignment horizontal="left" wrapText="1" indent="2"/>
    </xf>
    <xf numFmtId="0" fontId="0" fillId="0" borderId="0" xfId="0"/>
    <xf numFmtId="0" fontId="32" fillId="6" borderId="0" xfId="0" applyFont="1" applyFill="1" applyBorder="1" applyAlignment="1">
      <alignment wrapText="1"/>
    </xf>
    <xf numFmtId="166" fontId="30" fillId="0" borderId="0" xfId="12" quotePrefix="1" applyFont="1" applyBorder="1" applyAlignment="1">
      <alignment horizontal="left" wrapText="1" indent="1"/>
    </xf>
    <xf numFmtId="0" fontId="12" fillId="6" borderId="3" xfId="0" applyFont="1" applyFill="1" applyBorder="1" applyAlignment="1">
      <alignment horizontal="left" wrapText="1" indent="1"/>
    </xf>
    <xf numFmtId="0" fontId="0" fillId="6" borderId="3" xfId="0" applyFont="1" applyFill="1" applyBorder="1" applyAlignment="1">
      <alignment horizontal="left" wrapText="1" indent="1"/>
    </xf>
    <xf numFmtId="0" fontId="0" fillId="0" borderId="14" xfId="0" applyFont="1" applyBorder="1" applyAlignment="1">
      <alignment horizontal="left" wrapText="1" indent="1"/>
    </xf>
    <xf numFmtId="167" fontId="17" fillId="0" borderId="2" xfId="5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6" borderId="0" xfId="0" quotePrefix="1" applyFont="1" applyFill="1" applyBorder="1" applyAlignment="1">
      <alignment horizontal="left" wrapText="1" indent="2"/>
    </xf>
    <xf numFmtId="0" fontId="12" fillId="0" borderId="2" xfId="0" applyFont="1" applyBorder="1" applyAlignment="1"/>
    <xf numFmtId="0" fontId="0" fillId="6" borderId="14" xfId="0" applyFont="1" applyFill="1" applyBorder="1" applyAlignment="1">
      <alignment horizontal="left" wrapText="1" indent="1"/>
    </xf>
    <xf numFmtId="49" fontId="12" fillId="8" borderId="2" xfId="7" applyFont="1" applyFill="1" applyAlignment="1">
      <alignment horizontal="left" shrinkToFit="1"/>
    </xf>
    <xf numFmtId="49" fontId="12" fillId="8" borderId="2" xfId="7" applyFont="1" applyFill="1" applyAlignment="1">
      <alignment horizontal="center"/>
    </xf>
    <xf numFmtId="0" fontId="0" fillId="0" borderId="0" xfId="0"/>
    <xf numFmtId="0" fontId="26" fillId="0" borderId="0" xfId="0" applyFont="1" applyFill="1" applyAlignment="1">
      <alignment horizontal="right"/>
    </xf>
    <xf numFmtId="0" fontId="26" fillId="0" borderId="0" xfId="0" applyFont="1" applyFill="1" applyAlignment="1"/>
    <xf numFmtId="0" fontId="27" fillId="0" borderId="0" xfId="6" applyFont="1" applyFill="1" applyAlignment="1" applyProtection="1">
      <alignment horizontal="righ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49" fontId="12" fillId="5" borderId="2" xfId="7" applyFont="1" applyAlignment="1">
      <alignment horizontal="left"/>
    </xf>
    <xf numFmtId="49" fontId="12" fillId="8" borderId="2" xfId="7" applyFont="1" applyFill="1" applyAlignment="1">
      <alignment horizontal="left"/>
    </xf>
    <xf numFmtId="49" fontId="12" fillId="5" borderId="2" xfId="7" applyFont="1" applyFill="1" applyAlignment="1">
      <alignment horizontal="left"/>
    </xf>
    <xf numFmtId="0" fontId="12" fillId="0" borderId="5" xfId="0" applyFont="1" applyBorder="1" applyAlignment="1">
      <alignment horizontal="left"/>
    </xf>
    <xf numFmtId="0" fontId="0" fillId="0" borderId="10" xfId="0" applyBorder="1" applyAlignment="1">
      <alignment horizontal="left" vertical="top" wrapText="1" indent="1"/>
    </xf>
    <xf numFmtId="0" fontId="31" fillId="0" borderId="27" xfId="0" applyFont="1" applyBorder="1" applyAlignment="1">
      <alignment horizontal="left" wrapText="1" indent="1"/>
    </xf>
    <xf numFmtId="0" fontId="0" fillId="0" borderId="5" xfId="0" applyFill="1" applyBorder="1" applyAlignment="1">
      <alignment horizontal="center" vertical="center"/>
    </xf>
    <xf numFmtId="14" fontId="0" fillId="0" borderId="0" xfId="0" quotePrefix="1" applyNumberFormat="1" applyFont="1" applyFill="1" applyBorder="1" applyAlignment="1">
      <alignment horizontal="left" wrapText="1" indent="2"/>
    </xf>
    <xf numFmtId="0" fontId="0" fillId="0" borderId="5" xfId="0" quotePrefix="1" applyFill="1" applyBorder="1"/>
    <xf numFmtId="0" fontId="0" fillId="0" borderId="0" xfId="0" applyFill="1"/>
    <xf numFmtId="0" fontId="30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 wrapText="1" indent="2"/>
    </xf>
    <xf numFmtId="0" fontId="30" fillId="0" borderId="0" xfId="0" applyFont="1" applyFill="1" applyAlignment="1">
      <alignment horizontal="left" wrapText="1" indent="2"/>
    </xf>
    <xf numFmtId="0" fontId="12" fillId="0" borderId="0" xfId="0" applyFont="1" applyFill="1" applyAlignment="1">
      <alignment horizontal="left" indent="3"/>
    </xf>
    <xf numFmtId="0" fontId="12" fillId="0" borderId="0" xfId="0" applyFont="1" applyFill="1" applyAlignment="1">
      <alignment horizontal="left" indent="2"/>
    </xf>
    <xf numFmtId="0" fontId="30" fillId="0" borderId="0" xfId="0" quotePrefix="1" applyFont="1" applyFill="1" applyAlignment="1">
      <alignment horizontal="left" indent="1"/>
    </xf>
    <xf numFmtId="0" fontId="12" fillId="0" borderId="0" xfId="0" quotePrefix="1" applyFont="1" applyFill="1" applyAlignment="1">
      <alignment horizontal="left" indent="2"/>
    </xf>
    <xf numFmtId="0" fontId="30" fillId="0" borderId="0" xfId="0" quotePrefix="1" applyFont="1" applyFill="1" applyAlignment="1">
      <alignment horizontal="left" wrapText="1" indent="2"/>
    </xf>
    <xf numFmtId="0" fontId="12" fillId="0" borderId="0" xfId="0" quotePrefix="1" applyFont="1" applyFill="1" applyAlignment="1">
      <alignment horizontal="left" indent="3"/>
    </xf>
    <xf numFmtId="14" fontId="0" fillId="0" borderId="0" xfId="0" quotePrefix="1" applyNumberFormat="1" applyFont="1" applyFill="1" applyBorder="1" applyAlignment="1">
      <alignment horizontal="left" vertical="center" wrapText="1" indent="2"/>
    </xf>
    <xf numFmtId="0" fontId="12" fillId="0" borderId="0" xfId="0" quotePrefix="1" applyFont="1" applyFill="1" applyAlignment="1">
      <alignment horizontal="left" vertical="center" wrapText="1" indent="3"/>
    </xf>
    <xf numFmtId="0" fontId="38" fillId="0" borderId="0" xfId="0" applyFont="1"/>
    <xf numFmtId="0" fontId="39" fillId="0" borderId="0" xfId="0" applyFont="1"/>
    <xf numFmtId="0" fontId="4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28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8" xfId="0" applyBorder="1" applyProtection="1">
      <protection locked="0"/>
    </xf>
    <xf numFmtId="0" fontId="41" fillId="0" borderId="0" xfId="0" applyFont="1"/>
    <xf numFmtId="0" fontId="42" fillId="0" borderId="0" xfId="0" applyFont="1"/>
    <xf numFmtId="0" fontId="43" fillId="0" borderId="0" xfId="0" applyFont="1" applyAlignment="1">
      <alignment vertical="top"/>
    </xf>
    <xf numFmtId="0" fontId="35" fillId="0" borderId="0" xfId="0" applyFont="1" applyAlignment="1">
      <alignment horizontal="left" wrapText="1"/>
    </xf>
    <xf numFmtId="0" fontId="18" fillId="0" borderId="0" xfId="3" applyAlignment="1">
      <alignment horizontal="left" wrapText="1"/>
    </xf>
    <xf numFmtId="0" fontId="19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12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/>
    </xf>
    <xf numFmtId="0" fontId="12" fillId="5" borderId="23" xfId="0" applyFont="1" applyFill="1" applyBorder="1" applyAlignment="1">
      <alignment horizontal="left" vertical="center" wrapText="1"/>
    </xf>
    <xf numFmtId="0" fontId="12" fillId="5" borderId="24" xfId="0" applyFont="1" applyFill="1" applyBorder="1" applyAlignment="1">
      <alignment horizontal="left" vertical="center" wrapText="1"/>
    </xf>
    <xf numFmtId="0" fontId="12" fillId="5" borderId="25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15" applyFont="1" applyAlignment="1">
      <alignment horizontal="center" vertical="center"/>
      <protection locked="0"/>
    </xf>
    <xf numFmtId="0" fontId="17" fillId="5" borderId="2" xfId="11" applyAlignment="1">
      <alignment horizontal="center" vertical="center"/>
    </xf>
    <xf numFmtId="0" fontId="18" fillId="0" borderId="0" xfId="3" applyAlignment="1">
      <alignment horizontal="left" vertical="center" wrapText="1"/>
    </xf>
    <xf numFmtId="49" fontId="1" fillId="0" borderId="1" xfId="14" applyFont="1" applyAlignment="1">
      <alignment horizontal="center" vertical="center"/>
      <protection locked="0"/>
    </xf>
    <xf numFmtId="0" fontId="17" fillId="5" borderId="2" xfId="11" applyAlignment="1">
      <alignment horizontal="center" vertical="center" wrapText="1"/>
    </xf>
    <xf numFmtId="49" fontId="2" fillId="0" borderId="1" xfId="16">
      <alignment horizontal="center" vertical="center"/>
      <protection locked="0"/>
    </xf>
    <xf numFmtId="0" fontId="15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top" wrapText="1" indent="1"/>
    </xf>
    <xf numFmtId="0" fontId="0" fillId="0" borderId="11" xfId="0" applyBorder="1" applyAlignment="1">
      <alignment horizontal="left" vertical="top" wrapText="1" indent="1"/>
    </xf>
    <xf numFmtId="0" fontId="18" fillId="0" borderId="0" xfId="3" applyAlignment="1">
      <alignment wrapText="1"/>
    </xf>
    <xf numFmtId="166" fontId="19" fillId="0" borderId="0" xfId="4" applyNumberFormat="1" applyAlignment="1">
      <alignment wrapText="1"/>
    </xf>
    <xf numFmtId="0" fontId="0" fillId="0" borderId="16" xfId="0" applyBorder="1" applyAlignment="1">
      <alignment horizontal="left" vertical="top" wrapText="1" indent="1"/>
    </xf>
    <xf numFmtId="49" fontId="0" fillId="5" borderId="17" xfId="7" applyFont="1" applyBorder="1" applyAlignment="1">
      <alignment horizontal="center" vertical="center" shrinkToFit="1"/>
    </xf>
    <xf numFmtId="49" fontId="0" fillId="5" borderId="18" xfId="7" applyFont="1" applyBorder="1" applyAlignment="1">
      <alignment horizontal="center" vertical="center" shrinkToFit="1"/>
    </xf>
    <xf numFmtId="49" fontId="0" fillId="5" borderId="19" xfId="7" applyFont="1" applyBorder="1" applyAlignment="1">
      <alignment horizontal="center" vertical="center" shrinkToFit="1"/>
    </xf>
    <xf numFmtId="49" fontId="17" fillId="5" borderId="18" xfId="7" applyBorder="1" applyAlignment="1">
      <alignment horizontal="center" vertical="center" shrinkToFit="1"/>
    </xf>
    <xf numFmtId="49" fontId="17" fillId="5" borderId="19" xfId="7" applyBorder="1" applyAlignment="1">
      <alignment horizontal="center" vertical="center" shrinkToFit="1"/>
    </xf>
  </cellXfs>
  <cellStyles count="17">
    <cellStyle name="Beobachtung" xfId="1"/>
    <cellStyle name="Beobachtung (%)" xfId="13"/>
    <cellStyle name="Beobachtung (F: Currency)" xfId="15"/>
    <cellStyle name="Beobachtung (F:ANSATZ)" xfId="16"/>
    <cellStyle name="Beobachtung (F:RECHN)" xfId="14"/>
    <cellStyle name="Beobachtung (gesperrt)" xfId="2"/>
    <cellStyle name="Eh_Titel_01" xfId="3"/>
    <cellStyle name="Eh_Titel_02" xfId="4"/>
    <cellStyle name="EmptyField" xfId="5"/>
    <cellStyle name="Link" xfId="6" builtinId="8"/>
    <cellStyle name="NaRas" xfId="7"/>
    <cellStyle name="Row_Text" xfId="8"/>
    <cellStyle name="Standard" xfId="0" builtinId="0"/>
    <cellStyle name="Titel" xfId="12"/>
    <cellStyle name="ValMessage" xfId="9"/>
    <cellStyle name="ValMessTxt" xfId="10"/>
    <cellStyle name="ZeN" xfId="11"/>
  </cellStyles>
  <dxfs count="89"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AUR_K"/>
          <xs:element name="SubjectId" type="xs:string"/>
          <xs:element name="ReferDate" type="xs:date"/>
          <xs:element name="Version" type="xs:string" fixed="1.5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BIL.AKT.FMI" type="xs:double" minOccurs="0">
            <xs:annotation>
              <xs:documentation>Bilanz.Aktiven.Flüssige Mittel</xs:documentation>
            </xs:annotation>
          </xs:element>
          <xs:element name="BIL.AKT.FBA" type="xs:double" minOccurs="0">
            <xs:annotation>
              <xs:documentation>Bilanz.Aktiven.Forderungen gegenüber Banken</xs:documentation>
            </xs:annotation>
          </xs:element>
          <xs:element name="BIL.AKT.WFG" type="xs:double" minOccurs="0">
            <xs:annotation>
              <xs:documentation>Bilanz.Aktiven.Forderungen aus Wertpapierfinanzierungsgeschäften</xs:documentation>
            </xs:annotation>
          </xs:element>
          <xs:element name="BIL.AKT.FKU" type="xs:double" minOccurs="0">
            <xs:annotation>
              <xs:documentation>Bilanz.Aktiven.Forderungen gegenüber Kunden</xs:documentation>
            </xs:annotation>
          </xs:element>
          <xs:element name="BIL.AKT.HYP" type="xs:double" minOccurs="0">
            <xs:annotation>
              <xs:documentation>Bilanz.Aktiven.Hypothekarforderungen</xs:documentation>
            </xs:annotation>
          </xs:element>
          <xs:element name="BIL.AKT.HYP.WOH" type="xs:double" minOccurs="0">
            <xs:annotation>
              <xs:documentation>Bilanz.Aktiven.Hypothekarforderungen.Wohnliegenschaften</xs:documentation>
            </xs:annotation>
          </xs:element>
          <xs:element name="BIL.AKT.HYP.WOH.IPR" type="xs:double" minOccurs="0">
            <xs:annotation>
              <xs:documentation>Bilanz.Aktiven.Hypothekarforderungen.Wohnliegenschaften.davon: Renditeliegenschaften (IPRE)</xs:documentation>
            </xs:annotation>
          </xs:element>
          <xs:element name="BIL.AKT.HYP.UBR" type="xs:double" minOccurs="0">
            <xs:annotation>
              <xs:documentation>Bilanz.Aktiven.Hypothekarforderungen.Übrige</xs:documentation>
            </xs:annotation>
          </xs:element>
          <xs:element name="BIL.AKT.HYP.UBR.IPR" type="xs:double" minOccurs="0">
            <xs:annotation>
              <xs:documentation>Bilanz.Aktiven.Hypothekarforderungen.Übrige.davon: Renditeliegenschaften (IPRE)</xs:documentation>
            </xs:annotation>
          </xs:element>
          <xs:element name="BIL.AKT.HGE" type="xs:double" minOccurs="0">
            <xs:annotation>
              <xs:documentation>Bilanz.Aktiven.Handelsgeschäft</xs:documentation>
            </xs:annotation>
          </xs:element>
          <xs:element name="BIL.AKT.WBW" type="xs:double" minOccurs="0">
            <xs:annotation>
              <xs:documentation>Bilanz.Aktiven.Positive Wiederbeschaffungswerte derivativer Finanzinstrumente</xs:documentation>
            </xs:annotation>
          </xs:element>
          <xs:element name="BIL.AKT.FFV" type="xs:double" minOccurs="0">
            <xs:annotation>
              <xs:documentation>Bilanz.Aktiven.Übrige Finanzinstrumente mit Fair-Value-Bewertung</xs:documentation>
            </xs:annotation>
          </xs:element>
          <xs:element name="BIL.AKT.FAN" type="xs:double" minOccurs="0">
            <xs:annotation>
              <xs:documentation>Bilanz.Aktiven.Finanzanlagen</xs:documentation>
            </xs:annotation>
          </xs:element>
          <xs:element name="BIL.AKT.FAN.LIS" type="xs:double" minOccurs="0">
            <xs:annotation>
              <xs:documentation>Bilanz.Aktiven.Finanzanlagen.Liegenschaften</xs:documentation>
            </xs:annotation>
          </xs:element>
          <xs:element name="BIL.AKT.FAN.HQL" type="xs:double" minOccurs="0">
            <xs:annotation>
              <xs:documentation>Bilanz.Aktiven.Finanzanlagen.davon: Finanzanlagen mit HQLA-Charakter</xs:documentation>
            </xs:annotation>
          </xs:element>
          <xs:element name="BIL.AKT.REA" type="xs:double" minOccurs="0">
            <xs:annotation>
              <xs:documentation>Bilanz.Aktiven.Aktive Rechnungsabgrenzungen</xs:documentation>
            </xs:annotation>
          </xs:element>
          <xs:element name="BIL.AKT.BET" type="xs:double" minOccurs="0">
            <xs:annotation>
              <xs:documentation>Bilanz.Aktiven.Beteiligungen</xs:documentation>
            </xs:annotation>
          </xs:element>
          <xs:element name="BIL.AKT.SAN" type="xs:double" minOccurs="0">
            <xs:annotation>
              <xs:documentation>Bilanz.Aktiven.Sachanlagen</xs:documentation>
            </xs:annotation>
          </xs:element>
          <xs:element name="BIL.AKT.SAN.LBU" type="xs:double" minOccurs="0">
            <xs:annotation>
              <xs:documentation>Bilanz.Aktiven.Sachanlagen.Liegenschaften, Bau- und Umbaurechnungen, Einbauten in fremde Liegenschaften</xs:documentation>
            </xs:annotation>
          </xs:element>
          <xs:element name="BIL.AKT.SAN.OFL" type="xs:double" minOccurs="0">
            <xs:annotation>
              <xs:documentation>Bilanz.Aktiven.Sachanlagen.Objekte im Finanzierungsleasing</xs:documentation>
            </xs:annotation>
          </xs:element>
          <xs:element name="BIL.AKT.SAN.UES.SWA" type="xs:double" minOccurs="0">
            <xs:annotation>
              <xs:documentation>Bilanz.Aktiven.Sachanlagen.Übrige (inkl. EDV-Programme).Selbst entwickelte oder erworbene Software</xs:documentation>
            </xs:annotation>
          </xs:element>
          <xs:element name="BIL.AKT.SAN.UES.UEB" type="xs:double" minOccurs="0">
            <xs:annotation>
              <xs:documentation>Bilanz.Aktiven.Sachanlagen.Übrige (inkl. EDV-Programme).Übrige</xs:documentation>
            </xs:annotation>
          </xs:element>
          <xs:element name="BIL.AKT.IMW" type="xs:double" minOccurs="0">
            <xs:annotation>
              <xs:documentation>Bilanz.Aktiven.Immaterielle Werte</xs:documentation>
            </xs:annotation>
          </xs:element>
          <xs:element name="BIL.AKT.IMW.GWI" type="xs:double" minOccurs="0">
            <xs:annotation>
              <xs:documentation>Bilanz.Aktiven.Immaterielle Werte.Goodwill</xs:documentation>
            </xs:annotation>
          </xs:element>
          <xs:element name="BIL.AKT.IMW.PLI" type="xs:double" minOccurs="0">
            <xs:annotation>
              <xs:documentation>Bilanz.Aktiven.Immaterielle Werte.Patente / Lizenzen</xs:documentation>
            </xs:annotation>
          </xs:element>
          <xs:element name="BIL.AKT.SON" type="xs:double" minOccurs="0">
            <xs:annotation>
              <xs:documentation>Bilanz.Aktiven.Sonstige Aktiven</xs:documentation>
            </xs:annotation>
          </xs:element>
          <xs:element name="BIL.AKT.NEG" type="xs:double" minOccurs="0">
            <xs:annotation>
              <xs:documentation>Bilanz.Aktiven.Nicht einbezahltes Gesellschaftskapital</xs:documentation>
            </xs:annotation>
          </xs:element>
          <xs:element name="BIL.AKT.TOT" type="xs:double" minOccurs="0">
            <xs:annotation>
              <xs:documentation>Bilanz.Aktiven.Total Aktiven</xs:documentation>
            </xs:annotation>
          </xs:element>
          <xs:element name="BIL.AKT.TOT.NRA" type="xs:double" minOccurs="0">
            <xs:annotation>
              <xs:documentation>Bilanz.Aktiven.Total Aktiven.Total nachrangige Forderungen</xs:documentation>
            </xs:annotation>
          </xs:element>
          <xs:element name="BIL.AKT.TOT.NRA.WAF" type="xs:double" minOccurs="0">
            <xs:annotation>
              <xs:documentation>Bilanz.Aktiven.Total Aktiven.Total nachrangige Forderungen.Mit Wandlungspflicht und / oder Forderungsverzicht</xs:documentation>
            </xs:annotation>
          </xs:element>
          <xs:element name="BIL.AKT.TOT.FVN.FNP" type="NahestehendePersonen" minOccurs="0">
            <xs:annotation>
              <xs:documentation>Bilanz.Aktiven.Total Aktiven.Angabe der Forderungen und Verpflichtungen gegenüber nahestehenden Personen.Forderungen gegenüber nahestehenden Personen</xs:documentation>
            </xs:annotation>
          </xs:element>
          <xs:element name="BIL.PAS.VBA" type="xs:double" minOccurs="0">
            <xs:annotation>
              <xs:documentation>Bilanz.Passiven.Verpflichtungen gegenüber Banken</xs:documentation>
            </xs:annotation>
          </xs:element>
          <xs:element name="BIL.PAS.WFG" type="xs:double" minOccurs="0">
            <xs:annotation>
              <xs:documentation>Bilanz.Passiven.Verpflichtungen aus Wertpapierfinanzierungsgeschäften</xs:documentation>
            </xs:annotation>
          </xs:element>
          <xs:element name="BIL.PAS.VKE" type="xs:double" minOccurs="0">
            <xs:annotation>
              <xs:documentation>Bilanz.Passiven.Verpflichtungen aus Kundeneinlagen</xs:documentation>
            </xs:annotation>
          </xs:element>
          <xs:element name="BIL.PAS.HGE" type="xs:double" minOccurs="0">
            <xs:annotation>
              <xs:documentation>Bilanz.Passiven.Verpflichtungen aus Handelsgeschäften</xs:documentation>
            </xs:annotation>
          </xs:element>
          <xs:element name="BIL.PAS.WBW" type="xs:double" minOccurs="0">
            <xs:annotation>
              <xs:documentation>Bilanz.Passiven.Negative Wiederbeschaffungswerte derivativer Finanzinstrumente</xs:documentation>
            </xs:annotation>
          </xs:element>
          <xs:element name="BIL.PAS.FFV" type="xs:double" minOccurs="0">
            <xs:annotation>
              <xs:documentation>Bilanz.Passiven.Verpflichtungen aus übrigen Finanzinstrumenten mit Fair-Value-Bewertung</xs:documentation>
            </xs:annotation>
          </xs:element>
          <xs:element name="BIL.PAS.KOB" type="xs:double" minOccurs="0">
            <xs:annotation>
              <xs:documentation>Bilanz.Passiven.Kassenobligationen</xs:documentation>
            </xs:annotation>
          </xs:element>
          <xs:element name="BIL.PAS.APF" type="xs:double" minOccurs="0">
            <xs:annotation>
              <xs:documentation>Bilanz.Passiven.Anleihen und Pfandbriefdarlehen</xs:documentation>
            </xs:annotation>
          </xs:element>
          <xs:element name="BIL.PAS.APF.RW1" type="xs:double" minOccurs="0">
            <xs:annotation>
              <xs:documentation>Bilanz.Passiven.Anleihen und Pfandbriefdarlehen.mit Restlaufzeit von weniger als 1 Jahr</xs:documentation>
            </xs:annotation>
          </xs:element>
          <xs:element name="BIL.PAS.APF.RM1" type="xs:double" minOccurs="0">
            <xs:annotation>
              <xs:documentation>Bilanz.Passiven.Anleihen und Pfandbriefdarlehen.mit Restlaufzeit von 1 Jahr und mehr</xs:documentation>
            </xs:annotation>
          </xs:element>
          <xs:element name="BIL.PAS.REA" type="xs:double" minOccurs="0">
            <xs:annotation>
              <xs:documentation>Bilanz.Passiven.Passive Rechnungsabgrenzungen</xs:documentation>
            </xs:annotation>
          </xs:element>
          <xs:element name="BIL.PAS.SON" type="xs:double" minOccurs="0">
            <xs:annotation>
              <xs:documentation>Bilanz.Passiven.Sonstige Passiven</xs:documentation>
            </xs:annotation>
          </xs:element>
          <xs:element name="BIL.PAS.RUE" type="EntwicklungWeRueBaR" minOccurs="0">
            <xs:annotation>
              <xs:documentation>Bilanz.Passiven.Rückstellungen</xs:documentation>
            </xs:annotation>
          </xs:element>
          <xs:element name="BIL.PAS.RUE.RLS" type="EntwicklungWeRueBaR" minOccurs="0">
            <xs:annotation>
              <xs:documentation>Bilanz.Passiven.Rückstellungen.Rückstellungen für latente Steuern</xs:documentation>
            </xs:annotation>
          </xs:element>
          <xs:element name="BIL.PAS.RUE.RVV" type="EntwicklungWeRueBaR" minOccurs="0">
            <xs:annotation>
              <xs:documentation>Bilanz.Passiven.Rückstellungen.Rückstellungen für Vorsorgeverpflichtungen</xs:documentation>
            </xs:annotation>
          </xs:element>
          <xs:element name="BIL.PAS.RUE.RAR" type="EntwicklungWeRueBaR" minOccurs="0">
            <xs:annotation>
              <xs:documentation>Bilanz.Passiven.Rückstellungen.Rückstellungen für Ausfallrisiken</xs:documentation>
            </xs:annotation>
          </xs:element>
          <xs:element name="BIL.PAS.RUE.RAR.RRV" type="EntwicklungWeRueBaR" minOccurs="0">
            <xs:annotation>
              <xs:documentation>Bilanz.Passiven.Rückstellungen.Rückstellungen für Ausfallrisiken.Rückstellungen für Ausfallrisiken gemäss Art. 28 Abs. 1 RelV-FINMA</xs:documentation>
            </xs:annotation>
          </xs:element>
          <xs:element name="BIL.PAS.RUE.RAR.NRV.INT" type="EntwicklungWeRueBaR" minOccurs="0">
            <xs:annotation>
              <xs:documentation>Bilanz.Passiven.Rückstellungen.Rückstellungen für Ausfallrisiken.Rückstellungen für Ausfallrisiken von Ausserbilanzgeschäften, für die keine Rückstellungen gemäss Art. 28 Abs. 1 RelV-FINMA gebildet wurden (Art. 28 Abs. 6 RelV-FINMA).Rückstellungen für erwartete Verluste, die auf Basis eines anerkannten internationalen Ansatzes zur Rechnungslegung gebildet wurden</xs:documentation>
            </xs:annotation>
          </xs:element>
          <xs:element name="BIL.PAS.RUE.RAR.NRV.NIT" type="EntwicklungWeRueBaR" minOccurs="0">
            <xs:annotation>
              <xs:documentation>Bilanz.Passiven.Rückstellungen.Rückstellungen für Ausfallrisiken.Rückstellungen für Ausfallrisiken von Ausserbilanzgeschäften, für die keine Rückstellungen gemäss Art. 28 Abs. 1 RelV-FINMA gebildet wurden (Art. 28 Abs. 6 RelV-FINMA).Rückstellungen für erwartete Verluste gemäss Art. 28 Abs. 6 RelV-FINMA</xs:documentation>
            </xs:annotation>
          </xs:element>
          <xs:element name="BIL.PAS.RUE.RAR.NRV.NIT.UDW" type="xs:double" minOccurs="0">
            <xs:annotation>
              <xs:documentation>Bilanz.Passiven.Rückstellungen.Rückstellungen für Ausfallrisiken.Rückstellungen für Ausfallrisiken von Ausserbilanzgeschäften, für die keine Rückstellungen gemäss Art. 28 Abs. 1 RelV-FINMA gebildet wurden (Art. 28 Abs. 6 RelV-FINMA).Rückstellungen für erwartete Verluste gemäss Art. 28 Abs. 6 RelV-FINMA.Unterdeckung in den Rückstellungen</xs:documentation>
            </xs:annotation>
          </xs:element>
          <xs:element name="BIL.PAS.RUE.RAR.NRV.NIT.ZEI" type="xs:double" minOccurs="0">
            <xs:annotation>
              <xs:documentation>Bilanz.Passiven.Rückstellungen.Rückstellungen für Ausfallrisiken.Rückstellungen für Ausfallrisiken von Ausserbilanzgeschäften, für die keine Rückstellungen gemäss Art. 28 Abs. 1 RelV-FINMA gebildet wurden (Art. 28 Abs. 6 RelV-FINMA).Rückstellungen für erwartete Verluste gemäss Art. 28 Abs. 6 RelV-FINMA.Angabe des Zeitraumes für den Wiederaufbau (Angabe in Jahren)</xs:documentation>
            </xs:annotation>
          </xs:element>
          <xs:element name="BIL.PAS.RUE.RAR.NRV.INH" type="EntwicklungWeRueBaR" minOccurs="0">
            <xs:annotation>
              <xs:documentation>Bilanz.Passiven.Rückstellungen.Rückstellungen für Ausfallrisiken.Rückstellungen für Ausfallrisiken von Ausserbilanzgeschäften, für die keine Rückstellungen gemäss Art. 28 Abs. 1 RelV-FINMA gebildet wurden (Art. 28 Abs. 6 RelV-FINMA).Rückstellungen für inhärente Ausfallrisiken</xs:documentation>
            </xs:annotation>
          </xs:element>
          <xs:element name="BIL.PAS.RUE.RAR.NRV.INH.UDW" type="xs:double" minOccurs="0">
            <xs:annotation>
              <xs:documentation>Bilanz.Passiven.Rückstellungen.Rückstellungen für Ausfallrisiken.Rückstellungen für Ausfallrisiken von Ausserbilanzgeschäften, für die keine Rückstellungen gemäss Art. 28 Abs. 1 RelV-FINMA gebildet wurden (Art. 28 Abs. 6 RelV-FINMA).Rückstellungen für inhärente Ausfallrisiken.Unterdeckung in den Rückstellungen</xs:documentation>
            </xs:annotation>
          </xs:element>
          <xs:element name="BIL.PAS.RUE.RAR.NRV.INH.ZEI" type="xs:double" minOccurs="0">
            <xs:annotation>
              <xs:documentation>Bilanz.Passiven.Rückstellungen.Rückstellungen für Ausfallrisiken.Rückstellungen für Ausfallrisiken von Ausserbilanzgeschäften, für die keine Rückstellungen gemäss Art. 28 Abs. 1 RelV-FINMA gebildet wurden (Art. 28 Abs. 6 RelV-FINMA).Rückstellungen für inhärente Ausfallrisiken.Angabe des Zeitraumes für den Wiederaufbau (Angabe in Jahren)</xs:documentation>
            </xs:annotation>
          </xs:element>
          <xs:element name="BIL.PAS.RUE.RAR.NRV.LAT" type="EntwicklungWeRueBaR" minOccurs="0">
            <xs:annotation>
              <xs:documentation>Bilanz.Passiven.Rückstellungen.Rückstellungen für Ausfallrisiken.Rückstellungen für Ausfallrisiken von Ausserbilanzgeschäften, für die keine Rückstellungen gemäss Art. 28 Abs. 1 RelV-FINMA gebildet wurden (Art. 28 Abs. 6 RelV-FINMA).Rückstellungen für latente Ausfallrisiken</xs:documentation>
            </xs:annotation>
          </xs:element>
          <xs:element name="BIL.PAS.RUE.RAG" type="EntwicklungWeRueBaR" minOccurs="0">
            <xs:annotation>
              <xs:documentation>Bilanz.Passiven.Rückstellungen.Rückstellungen für andere Geschäftsrisiken</xs:documentation>
            </xs:annotation>
          </xs:element>
          <xs:element name="BIL.PAS.RUE.RFR" type="EntwicklungWeRueBaR" minOccurs="0">
            <xs:annotation>
              <xs:documentation>Bilanz.Passiven.Rückstellungen.Rückstellungen für Restrukturierungen</xs:documentation>
            </xs:annotation>
          </xs:element>
          <xs:element name="BIL.PAS.RUE.UEB" type="EntwicklungWeRueBaR" minOccurs="0">
            <xs:annotation>
              <xs:documentation>Bilanz.Passiven.Rückstellungen.übrige Rückstellungen</xs:documentation>
            </xs:annotation>
          </xs:element>
          <xs:element name="BIL.PAS.RUE.UEB.RFP" type="EntwicklungWeRueBaR" minOccurs="0">
            <xs:annotation>
              <xs:documentation>Bilanz.Passiven.Rückstellungen.übrige Rückstellungen.Rückstellungen für Prozessrisiken</xs:documentation>
            </xs:annotation>
          </xs:element>
          <xs:element name="BIL.PAS.RAB" type="EntwicklungWeRueBaR" minOccurs="0">
            <xs:annotation>
              <xs:documentation>Bilanz.Passiven.Reserven für allgemeine Bankrisiken</xs:documentation>
            </xs:annotation>
          </xs:element>
          <xs:element name="BIL.PAS.GKA" type="EntwicklungGesKap" minOccurs="0">
            <xs:annotation>
              <xs:documentation>Bilanz.Passiven.Gesellschaftskapital</xs:documentation>
            </xs:annotation>
          </xs:element>
          <xs:element name="BIL.PAS.KRE" type="EntwicklungKapRes" minOccurs="0">
            <xs:annotation>
              <xs:documentation>Bilanz.Passiven.Gesetzliche Kapitalreserve</xs:documentation>
            </xs:annotation>
          </xs:element>
          <xs:element name="BIL.PAS.KRE.RSK" type="xs:double" minOccurs="0">
            <xs:annotation>
              <xs:documentation>Bilanz.Passiven.Gesetzliche Kapitalreserve.Reserve aus steuerbefreiten Kapitaleinlagen</xs:documentation>
            </xs:annotation>
          </xs:element>
          <xs:element name="BIL.PAS.GRE" type="EntwicklungGewRes" minOccurs="0">
            <xs:annotation>
              <xs:documentation>Bilanz.Passiven.Gesetzliche Gewinnreserve</xs:documentation>
            </xs:annotation>
          </xs:element>
          <xs:element name="BIL.PAS.WUR" type="EntwicklungWaehUmRes" minOccurs="0">
            <xs:annotation>
              <xs:documentation>Bilanz.Passiven.Währungsumrechnungsreserve</xs:documentation>
            </xs:annotation>
          </xs:element>
          <xs:element name="BIL.PAS.EKA" type="EntwicklungEigKapAnt" minOccurs="0">
            <xs:annotation>
              <xs:documentation>Bilanz.Passiven.Eigene Kapitalanteile (Minusposition)</xs:documentation>
            </xs:annotation>
          </xs:element>
          <xs:element name="BIL.PAS.MAE" type="EntwicklungMindAnt" minOccurs="0">
            <xs:annotation>
              <xs:documentation>Bilanz.Passiven.Minderheitsanteile am Eigenkapital</xs:documentation>
            </xs:annotation>
          </xs:element>
          <xs:element name="BIL.PAS.GEV" type="xs:double" minOccurs="0">
            <xs:annotation>
              <xs:documentation>Bilanz.Passiven.Gewinn / Verlust (Periodenerfolg)</xs:documentation>
            </xs:annotation>
          </xs:element>
          <xs:element name="BIL.PAS.GEV.MAK" type="xs:double" minOccurs="0">
            <xs:annotation>
              <xs:documentation>Bilanz.Passiven.Gewinn / Verlust (Periodenerfolg).Minderheitsanteile am Konzerngewinn / Konzerverlust</xs:documentation>
            </xs:annotation>
          </xs:element>
          <xs:element name="BIL.PAS.TOT" type="xs:double" minOccurs="0">
            <xs:annotation>
              <xs:documentation>Bilanz.Passiven.Total Passiven</xs:documentation>
            </xs:annotation>
          </xs:element>
          <xs:element name="BIL.PAS.TOT.NRA" type="xs:double" minOccurs="0">
            <xs:annotation>
              <xs:documentation>Bilanz.Passiven.Total Passiven.Total nachrangige Verpflichtungen</xs:documentation>
            </xs:annotation>
          </xs:element>
          <xs:element name="BIL.PAS.TOT.NRA.WAF" type="xs:double" minOccurs="0">
            <xs:annotation>
              <xs:documentation>Bilanz.Passiven.Total Passiven.Total nachrangige Verpflichtungen.Mit Wandlungspflicht und / oder Forderungsverzicht</xs:documentation>
            </xs:annotation>
          </xs:element>
          <xs:element name="BIL.PAS.TOT.FVN.VNP" type="NahestehendePersonen" minOccurs="0">
            <xs:annotation>
              <xs:documentation>Bilanz.Passiven.Total Passiven.Angabe der Forderungen und Verpflichtungen gegenüber nahestehenden Personen.Verpflichtungen gegenüber nahestehenden Personen</xs:documentation>
            </xs:annotation>
          </xs:element>
          <xs:element name="ABI.TRE.AKT.TAN" type="xs:double" minOccurs="0">
            <xs:annotation>
              <xs:documentation>Ausserbilanz.Treuhandgeschäfte.Treuhandaktiven.Treuhandanlagen</xs:documentation>
            </xs:annotation>
          </xs:element>
          <xs:element name="ABI.TRE.AKT.TAN.TBD" type="xs:double" minOccurs="0">
            <xs:annotation>
              <xs:documentation>Ausserbilanz.Treuhandgeschäfte.Treuhandaktiven.Treuhandanlagen.Bei Drittgesellschaften</xs:documentation>
            </xs:annotation>
          </xs:element>
          <xs:element name="ABI.TRE.AKT.TAN.TBG" type="xs:double" minOccurs="0">
            <xs:annotation>
              <xs:documentation>Ausserbilanz.Treuhandgeschäfte.Treuhandaktiven.Treuhandanlagen.Bei Gruppengesellschaften und verbundenen Gesellschaften</xs:documentation>
            </xs:annotation>
          </xs:element>
          <xs:element name="ABI.TRE.AKT.TAK" type="xs:double" minOccurs="0">
            <xs:annotation>
              <xs:documentation>Ausserbilanz.Treuhandgeschäfte.Treuhandaktiven.Treuhandkredite</xs:documentation>
            </xs:annotation>
          </xs:element>
          <xs:element name="ABI.TRE.AKT.TSB" type="xs:double" minOccurs="0">
            <xs:annotation>
              <xs:documentation>Ausserbilanz.Treuhandgeschäfte.Treuhandaktiven.Treuhandgeschäfte aus Securities Lending and Borrowing, welche die Bank/das Wertpapierhaus in eigenem Namen für Rechnung von Kunden tätigt</xs:documentation>
            </xs:annotation>
          </xs:element>
          <xs:element name="ABI.TRE.AKT.KRY" type="xs:double" minOccurs="0">
            <xs:annotation>
              <xs:documentation>Ausserbilanz.Treuhandgeschäfte.Treuhandaktiven.Fiduziarisch gehaltene Kryptowährungen für Rechnung von Kunden, falls die Kryptowährungen im Konkursfall der Bank/des Wertpapierhauses aussonderbar sind</xs:documentation>
            </xs:annotation>
          </xs:element>
          <xs:element name="ABI.TRE.AKT.TAG" type="xs:double" minOccurs="0">
            <xs:annotation>
              <xs:documentation>Ausserbilanz.Treuhandgeschäfte.Treuhandaktiven.Andere treuhänderische Geschäfte</xs:documentation>
            </xs:annotation>
          </xs:element>
          <xs:element name="ABI.EVT" type="xs:double" minOccurs="0">
            <xs:annotation>
              <xs:documentation>Ausserbilanz.Eventualverpflichtungen</xs:documentation>
            </xs:annotation>
          </xs:element>
          <xs:element name="ABI.UWZ" type="xs:double" minOccurs="0">
            <xs:annotation>
              <xs:documentation>Ausserbilanz.Unwiderrufliche Zusagen</xs:documentation>
            </xs:annotation>
          </xs:element>
          <xs:element name="ABI.ENV" type="xs:double" minOccurs="0">
            <xs:annotation>
              <xs:documentation>Ausserbilanz.Einzahlungs- und Nachschussverpflichtungen</xs:documentation>
            </xs:annotation>
          </xs:element>
          <xs:element name="ABI.VKR" type="xs:double" minOccurs="0">
            <xs:annotation>
              <xs:documentation>Ausserbilanz.Verpflichtungskredite</xs:documentation>
            </xs:annotation>
          </xs:element>
          <xs:element name="EFR.ERZ" type="xs:double" minOccurs="0">
            <xs:annotation>
              <xs:documentation>Erfolgsrechnung.Netto-Erfolg aus dem Zinsengeschäft</xs:documentation>
            </xs:annotation>
          </xs:element>
          <xs:element name="EFR.ERZ.WBZ" type="xs:double" minOccurs="0">
            <xs:annotation>
              <xs:documentation>Erfolgsrechnung.Netto-Erfolg aus dem Zinsengeschäft.Veränderungen von ausfallrisikobedingten Wertberichtigungen sowie Verluste aus dem Zinsengeschäft</xs:documentation>
            </xs:annotation>
          </xs:element>
          <xs:element name="EFR.ERZ.BEZ" type="xs:double" minOccurs="0">
            <xs:annotation>
              <xs:documentation>Erfolgsrechnung.Netto-Erfolg aus dem Zinsengeschäft.Brutto-Erfolg Zinsengeschäft</xs:documentation>
            </xs:annotation>
          </xs:element>
          <xs:element name="EFR.ERZ.BEZ.ZEG.ZDK" type="xs:double" minOccurs="0">
            <xs:annotation>
              <xs:documentation>Erfolgsrechnung.Netto-Erfolg aus dem Zinsengeschäft.Brutto-Erfolg Zinsengeschäft.Ertrag Zinsengeschäft.Zins- und Diskontertrag</xs:documentation>
            </xs:annotation>
          </xs:element>
          <xs:element name="EFR.ERZ.BEZ.ZEG.ZDH" type="xs:double" minOccurs="0">
            <xs:annotation>
              <xs:documentation>Erfolgsrechnung.Netto-Erfolg aus dem Zinsengeschäft.Brutto-Erfolg Zinsengeschäft.Ertrag Zinsengeschäft.Zins- und Dividendenertrag aus Handelsgeschäft</xs:documentation>
            </xs:annotation>
          </xs:element>
          <xs:element name="EFR.ERZ.BEZ.ZEG.ZDF" type="xs:double" minOccurs="0">
            <xs:annotation>
              <xs:documentation>Erfolgsrechnung.Netto-Erfolg aus dem Zinsengeschäft.Brutto-Erfolg Zinsengeschäft.Ertrag Zinsengeschäft.Zins- und Dividendenertrag aus Finanzanlagen</xs:documentation>
            </xs:annotation>
          </xs:element>
          <xs:element name="EFR.ERZ.BEZ.ZAU" type="xs:double" minOccurs="0">
            <xs:annotation>
              <xs:documentation>Erfolgsrechnung.Netto-Erfolg aus dem Zinsengeschäft.Brutto-Erfolg Zinsengeschäft.Zinsaufwand</xs:documentation>
            </xs:annotation>
          </xs:element>
          <xs:element name="EFR.ERK" type="xs:double" minOccurs="0">
            <xs:annotation>
              <xs:documentation>Erfolgsrechnung.Erfolg aus dem Kommissions- und Dienstleistungsgeschäft</xs:documentation>
            </xs:annotation>
          </xs:element>
          <xs:element name="EFR.ERK.KEG.KWA" type="xs:double" minOccurs="0">
            <xs:annotation>
              <xs:documentation>Erfolgsrechnung.Erfolg aus dem Kommissions- und Dienstleistungsgeschäft.Ertrag Kommissions- und Dienstleistungsgeschäft.Kommissionsertrag Wertschriften und Anlagegeschäft</xs:documentation>
            </xs:annotation>
          </xs:element>
          <xs:element name="EFR.ERK.KEG.KKG" type="xs:double" minOccurs="0">
            <xs:annotation>
              <xs:documentation>Erfolgsrechnung.Erfolg aus dem Kommissions- und Dienstleistungsgeschäft.Ertrag Kommissions- und Dienstleistungsgeschäft.Kommissionsertrag Kreditgeschäft</xs:documentation>
            </xs:annotation>
          </xs:element>
          <xs:element name="EFR.ERK.KEG.KDL" type="xs:double" minOccurs="0">
            <xs:annotation>
              <xs:documentation>Erfolgsrechnung.Erfolg aus dem Kommissions- und Dienstleistungsgeschäft.Ertrag Kommissions- und Dienstleistungsgeschäft.Kommissionsertrag übriges Dienstleistungsgeschäft</xs:documentation>
            </xs:annotation>
          </xs:element>
          <xs:element name="EFR.ERK.KAU" type="xs:double" minOccurs="0">
            <xs:annotation>
              <xs:documentation>Erfolgsrechnung.Erfolg aus dem Kommissions- und Dienstleistungsgeschäft.Kommissionsaufwand</xs:documentation>
            </xs:annotation>
          </xs:element>
          <xs:element name="EFR.ERH" type="xs:double" minOccurs="0">
            <xs:annotation>
              <xs:documentation>Erfolgsrechnung.Erfolg aus dem Handelsgeschäft und der Fair-Value-Option</xs:documentation>
            </xs:annotation>
          </xs:element>
          <xs:element name="EFR.UER" type="xs:double" minOccurs="0">
            <xs:annotation>
              <xs:documentation>Erfolgsrechnung.Übriger ordentlicher Erfolg</xs:documentation>
            </xs:annotation>
          </xs:element>
          <xs:element name="EFR.UER.ERV" type="xs:double" minOccurs="0">
            <xs:annotation>
              <xs:documentation>Erfolgsrechnung.Übriger ordentlicher Erfolg.Erfolg aus Veräusserungen von Finanzanlagen</xs:documentation>
            </xs:annotation>
          </xs:element>
          <xs:element name="EFR.UER.BER" type="xs:double" minOccurs="0">
            <xs:annotation>
              <xs:documentation>Erfolgsrechnung.Übriger ordentlicher Erfolg.Beteiligungsertrag</xs:documentation>
            </xs:annotation>
          </xs:element>
          <xs:element name="EFR.UER.LER" type="xs:double" minOccurs="0">
            <xs:annotation>
              <xs:documentation>Erfolgsrechnung.Übriger ordentlicher Erfolg.Liegenschaftenerfolg</xs:documentation>
            </xs:annotation>
          </xs:element>
          <xs:element name="EFR.UER.AOE" type="xs:double" minOccurs="0">
            <xs:annotation>
              <xs:documentation>Erfolgsrechnung.Übriger ordentlicher Erfolg.Anderer ordentlicher Ertrag</xs:documentation>
            </xs:annotation>
          </xs:element>
          <xs:element name="EFR.UER.AOA" type="xs:double" minOccurs="0">
            <xs:annotation>
              <xs:documentation>Erfolgsrechnung.Übriger ordentlicher Erfolg.Anderer ordentlicher Aufwand</xs:documentation>
            </xs:annotation>
          </xs:element>
          <xs:element name="EFR.GAU" type="xs:double" minOccurs="0">
            <xs:annotation>
              <xs:documentation>Erfolgsrechnung.Geschäftsaufwand</xs:documentation>
            </xs:annotation>
          </xs:element>
          <xs:element name="EFR.GAU.PAF" type="xs:double" minOccurs="0">
            <xs:annotation>
              <xs:documentation>Erfolgsrechnung.Geschäftsaufwand.Personalaufwand</xs:documentation>
            </xs:annotation>
          </xs:element>
          <xs:element name="EFR.GAU.SAF" type="xs:double" minOccurs="0">
            <xs:annotation>
              <xs:documentation>Erfolgsrechnung.Geschäftsaufwand.Sachaufwand</xs:documentation>
            </xs:annotation>
          </xs:element>
          <xs:element name="EFR.WBB" type="xs:double" minOccurs="0">
            <xs:annotation>
              <xs:documentation>Erfolgsrechnung.Wertberichtigungen auf Beteiligungen sowie Abschreibungen auf Sachanlagen und Immateriellen Werten</xs:documentation>
            </xs:annotation>
          </xs:element>
          <xs:element name="EFR.VRW" type="xs:double" minOccurs="0">
            <xs:annotation>
              <xs:documentation>Erfolgsrechnung.Veränderungen von Rückstellungen und uebrigen Wertberichtigungen sowie Verluste</xs:documentation>
            </xs:annotation>
          </xs:element>
          <xs:element name="EFR.GER" type="xs:double" minOccurs="0">
            <xs:annotation>
              <xs:documentation>Erfolgsrechnung.Geschäftserfolg</xs:documentation>
            </xs:annotation>
          </xs:element>
          <xs:element name="EFR.AEG" type="xs:double" minOccurs="0">
            <xs:annotation>
              <xs:documentation>Erfolgsrechnung.Ausserordentlicher Ertrag</xs:documentation>
            </xs:annotation>
          </xs:element>
          <xs:element name="EFR.AAU" type="xs:double" minOccurs="0">
            <xs:annotation>
              <xs:documentation>Erfolgsrechnung.Ausserordentlicher Aufwand</xs:documentation>
            </xs:annotation>
          </xs:element>
          <xs:element name="EFR.VRB" type="xs:double" minOccurs="0">
            <xs:annotation>
              <xs:documentation>Erfolgsrechnung.Veränderungen von Reserven für allgemeine Bankrisiken</xs:documentation>
            </xs:annotation>
          </xs:element>
          <xs:element name="EFR.STE" type="xs:double" minOccurs="0">
            <xs:annotation>
              <xs:documentation>Erfolgsrechnung.20.1 Steuern</xs:documentation>
            </xs:annotation>
          </xs:element>
          <xs:element name="EFR.EGV" type="xs:double" minOccurs="0">
            <xs:annotation>
              <xs:documentation>Erfolgsrechnung.Gewinn / Verlust (Periodenerfolg)</xs:documentation>
            </xs:annotation>
          </xs:element>
          <xs:element name="EFR.EGV.MAG" type="xs:double" minOccurs="0">
            <xs:annotation>
              <xs:documentation>Erfolgsrechnung.Gewinn / Verlust (Periodenerfolg).Minderheitsanteile am Gewinn / Verlust</xs:documentation>
            </xs:annotation>
          </xs:element>
          <xs:element name="STK.PBD" type="InlandAusland" minOccurs="0">
            <xs:annotation>
              <xs:documentation>Struktur.Personalbestand</xs:documentation>
            </xs:annotation>
          </xs:element>
          <xs:element name="EGK.VAK.GEK" type="xs:double" minOccurs="0">
            <xs:annotation>
              <xs:documentation>Eigenkapital.Volumen an autorisiertem Kapital.Genehmigtes Kapital</xs:documentation>
            </xs:annotation>
          </xs:element>
          <xs:element name="EGK.VAK.BEK" type="xs:double" minOccurs="0">
            <xs:annotation>
              <xs:documentation>Eigenkapital.Volumen an autorisiertem Kapital.Bedingtes Kapital</xs:documentation>
            </xs:annotation>
          </xs:element>
          <xs:element name="ARI.WAL" type="EntwicklungWeRueBaR_BetrifftBilanzPosition" minOccurs="0">
            <xs:annotation>
              <xs:documentation>Ausfallrisiken und Zinsausfälle.Wertberichtigungen für Ausfallrisiken und Länderrisiken</xs:documentation>
            </xs:annotation>
          </xs:element>
          <xs:element name="ARI.WAL.WGF" type="EntwicklungWeRueBaR" minOccurs="0">
            <xs:annotation>
              <xs:documentation>Ausfallrisiken und Zinsausfälle.Wertberichtigungen für Ausfallrisiken und Länderrisiken.Wertberichtigungen für Ausfallrisiken auf gefährdeten Forderungen</xs:documentation>
            </xs:annotation>
          </xs:element>
          <xs:element name="ARI.WAL.WGF.WEZ" type="xs:double" minOccurs="0">
            <xs:annotation>
              <xs:documentation>Ausfallrisiken und Zinsausfälle.Wertberichtigungen für Ausfallrisiken und Länderrisiken.Wertberichtigungen für Ausfallrisiken auf gefährdeten Forderungen.Einzelwertberichtigungen</xs:documentation>
            </xs:annotation>
          </xs:element>
          <xs:element name="ARI.WAL.WGF.WEP" type="xs:double" minOccurs="0">
            <xs:annotation>
              <xs:documentation>Ausfallrisiken und Zinsausfälle.Wertberichtigungen für Ausfallrisiken und Länderrisiken.Wertberichtigungen für Ausfallrisiken auf gefährdeten Forderungen.Pauschalierte Einzelwertberichtigungen</xs:documentation>
            </xs:annotation>
          </xs:element>
          <xs:element name="ARI.WAL.WNG.IAA" type="EntwicklungWeRueBaR" minOccurs="0">
            <xs:annotation>
              <xs:documentation>Ausfallrisiken und Zinsausfälle.Wertberichtigungen für Ausfallrisiken und Länderrisiken.Wertberichtigungen für Ausfallrisiken auf nicht gefährdeten Forderungen.Wertberichtigungen für erwartete Verluste, die auf der Basis eines anerkannten internationalen Ansatzes zur Rechnungslegung gebildet wurden</xs:documentation>
            </xs:annotation>
          </xs:element>
          <xs:element name="ARI.WAL.WNG.INA" type="EntwicklungWeRueBaR" minOccurs="0">
            <xs:annotation>
              <xs:documentation>Ausfallrisiken und Zinsausfälle.Wertberichtigungen für Ausfallrisiken und Länderrisiken.Wertberichtigungen für Ausfallrisiken auf nicht gefährdeten Forderungen.Wertberichtigungen für erwartete Verluste gemäss Art. 25 Abs. 4 RelV-FINMA</xs:documentation>
            </xs:annotation>
          </xs:element>
          <xs:element name="ARI.WAL.WNG.INA.UDW" type="xs:double" minOccurs="0">
            <xs:annotation>
              <xs:documentation>Ausfallrisiken und Zinsausfälle.Wertberichtigungen für Ausfallrisiken und Länderrisiken.Wertberichtigungen für Ausfallrisiken auf nicht gefährdeten Forderungen.Wertberichtigungen für erwartete Verluste gemäss Art. 25 Abs. 4 RelV-FINMA.Unterdeckung in den Wertberichtigungen</xs:documentation>
            </xs:annotation>
          </xs:element>
          <xs:element name="ARI.WAL.WNG.INA.ZEI" type="xs:double" minOccurs="0">
            <xs:annotation>
              <xs:documentation>Ausfallrisiken und Zinsausfälle.Wertberichtigungen für Ausfallrisiken und Länderrisiken.Wertberichtigungen für Ausfallrisiken auf nicht gefährdeten Forderungen.Wertberichtigungen für erwartete Verluste gemäss Art. 25 Abs. 4 RelV-FINMA.Angabe des Zeitraumes für den Wiederaufbau (Angabe in Jahren)</xs:documentation>
            </xs:annotation>
          </xs:element>
          <xs:element name="ARI.WAL.WNG.INH" type="EntwicklungWeRueBaR" minOccurs="0">
            <xs:annotation>
              <xs:documentation>Ausfallrisiken und Zinsausfälle.Wertberichtigungen für Ausfallrisiken und Länderrisiken.Wertberichtigungen für Ausfallrisiken auf nicht gefährdeten Forderungen.Wertberichtigungen für inhärente Ausfallrisiken</xs:documentation>
            </xs:annotation>
          </xs:element>
          <xs:element name="ARI.WAL.WNG.INH.UDW" type="xs:double" minOccurs="0">
            <xs:annotation>
              <xs:documentation>Ausfallrisiken und Zinsausfälle.Wertberichtigungen für Ausfallrisiken und Länderrisiken.Wertberichtigungen für Ausfallrisiken auf nicht gefährdeten Forderungen.Wertberichtigungen für inhärente Ausfallrisiken.Unterdeckung in den Wertberichtigungen</xs:documentation>
            </xs:annotation>
          </xs:element>
          <xs:element name="ARI.WAL.WNG.INH.ZEI" type="xs:double" minOccurs="0">
            <xs:annotation>
              <xs:documentation>Ausfallrisiken und Zinsausfälle.Wertberichtigungen für Ausfallrisiken und Länderrisiken.Wertberichtigungen für Ausfallrisiken auf nicht gefährdeten Forderungen.Wertberichtigungen für inhärente Ausfallrisiken.Angabe des Zeitraumes für den Wiederaufbau (Angabe in Jahren)</xs:documentation>
            </xs:annotation>
          </xs:element>
          <xs:element name="ARI.WAL.WNG.WLR" type="EntwicklungWeRueBaR" minOccurs="0">
            <xs:annotation>
              <xs:documentation>Ausfallrisiken und Zinsausfälle.Wertberichtigungen für Ausfallrisiken und Länderrisiken.Wertberichtigungen für Ausfallrisiken auf nicht gefährdeten Forderungen.Wertberichtigungen für latente Ausfallrisiken</xs:documentation>
            </xs:annotation>
          </xs:element>
          <xs:element name="ARI.GFF.NSB" type="xs:double" minOccurs="0">
            <xs:annotation>
              <xs:documentation>Ausfallrisiken und Zinsausfälle.Gefährdete Forderungen.Nettoschuldbetrag</xs:documentation>
            </xs:annotation>
          </xs:element>
          <xs:element name="ARI.GFF.NSB.VES" type="xs:double" minOccurs="0">
            <xs:annotation>
              <xs:documentation>Ausfallrisiken und Zinsausfälle.Gefährdete Forderungen.Nettoschuldbetrag.Geschätzte Verwertungserlöse der Sicherheiten</xs:documentation>
            </xs:annotation>
          </xs:element>
          <xs:element name="ARI.GFF.NSB.BSB" type="xs:double" minOccurs="0">
            <xs:annotation>
              <xs:documentation>Ausfallrisiken und Zinsausfälle.Gefährdete Forderungen.Nettoschuldbetrag.Bruttoschuldbetrag</xs:documentation>
            </xs:annotation>
          </xs:element>
          <xs:element name="ARI.UEF" type="BetrifftBilanzPosition" minOccurs="0">
            <xs:annotation>
              <xs:documentation>Ausfallrisiken und Zinsausfälle.Nominalbetrag für überfällige Forderungen</xs:documentation>
            </xs:annotation>
          </xs:element>
          <xs:element name="ARI.WZZ" type="xs:double" minOccurs="0">
            <xs:annotation>
              <xs:documentation>Ausfallrisiken und Zinsausfälle.Die im Berichtsjahr neu gebildeten Wertberichtigungen für Zinsen und die im Berichtsjahr nicht mehr gerechneten Zinsen</xs:documentation>
            </xs:annotation>
          </xs:element>
          <xs:element name="KUV.DPV.WEB" type="xs:double" minOccurs="0">
            <xs:annotation>
              <xs:documentation>Kundenvermögen.Depotvolumen.Depotvolumen: Wertschriften- und Edelmetallbestände von Kunden ohne Banken / Wertpapierhäuser</xs:documentation>
            </xs:annotation>
          </xs:element>
          <xs:element name="KUV.VEV.VVM" type="xs:double" minOccurs="0">
            <xs:annotation>
              <xs:documentation>Kundenvermögen.Verwaltete Vermögen.Vermögen mit Verwaltungsmandat</xs:documentation>
            </xs:annotation>
          </xs:element>
          <xs:element name="ODF" type="TradeHedge_BewertungDerivFinInst_InformationNetting_GegenparteiCCPBaEff_Preisermittlung" minOccurs="0">
            <xs:annotation>
              <xs:documentation>Offene derivative Finanzinstrumente</xs:documentation>
            </xs:annotation>
          </xs:element>
          <xs:element name="ODF.ZIN" type="TradeHedge_BewertungDerivFinInst_TypDerivat" minOccurs="0">
            <xs:annotation>
              <xs:documentation>Offene derivative Finanzinstrumente.Zinsinstrumente</xs:documentation>
            </xs:annotation>
          </xs:element>
          <xs:element name="ODF.DEV" type="TradeHedge_BewertungDerivFinInst_TypDerivat" minOccurs="0">
            <xs:annotation>
              <xs:documentation>Offene derivative Finanzinstrumente.Devisen</xs:documentation>
            </xs:annotation>
          </xs:element>
          <xs:element name="ODF.EDM" type="TradeHedge_BewertungDerivFinInst_TypDerivat" minOccurs="0">
            <xs:annotation>
              <xs:documentation>Offene derivative Finanzinstrumente.Edelmetalle</xs:documentation>
            </xs:annotation>
          </xs:element>
          <xs:element name="ODF.BTI" type="TradeHedge_BewertungDerivFinInst_TypDerivat" minOccurs="0">
            <xs:annotation>
              <xs:documentation>Offene derivative Finanzinstrumente.Beteiligungstitel / Indices</xs:documentation>
            </xs:annotation>
          </xs:element>
          <xs:element name="ODF.KDV" type="TradeHedge_BewertungDerivFinInst_TypKreditderivat" minOccurs="0">
            <xs:annotation>
              <xs:documentation>Offene derivative Finanzinstrumente.Kreditderivate</xs:documentation>
            </xs:annotation>
          </xs:element>
          <xs:element name="ODF.UEB" type="TradeHedge_BewertungDerivFinInst_TypDerivat" minOccurs="0">
            <xs:annotation>
              <xs:documentation>Offene derivative Finanzinstrumente.Übrige</xs:documentation>
            </xs:annotation>
          </xs:element>
          <xs:element name="ZAR.KZA.KBV.EKQ" type="xs:double" minOccurs="0">
            <xs:annotation>
              <xs:documentation>Zusatzangaben Rechnungslegung.Kennzahlen.Kennzahlen zur Bilanzanalyse und Vermögens- und Finanzlage.Eigenkapitalquote</xs:documentation>
            </xs:annotation>
          </xs:element>
          <xs:element name="ZAR.KZA.KBV.RKK" type="xs:double" minOccurs="0">
            <xs:annotation>
              <xs:documentation>Zusatzangaben Rechnungslegung.Kennzahlen.Kennzahlen zur Bilanzanalyse und Vermögens- und Finanzlage.Refinanzierungsgrad der Kundenausleihungen durch Kundengelder</xs:documentation>
            </xs:annotation>
          </xs:element>
          <xs:element name="ZAR.KZA.KQA.AWK" type="xs:double" minOccurs="0">
            <xs:annotation>
              <xs:documentation>Zusatzangaben Rechnungslegung.Kennzahlen.Kennzahlen zur Qualität der Aktiven.Anteil der Wertberichtigungen am Kreditportefeuille</xs:documentation>
            </xs:annotation>
          </xs:element>
          <xs:element name="ZAR.KZA.KQA.AWF" type="xs:double" minOccurs="0">
            <xs:annotation>
              <xs:documentation>Zusatzangaben Rechnungslegung.Kennzahlen.Kennzahlen zur Qualität der Aktiven.Anteil der Wertberichtigungen an den gefährdeten Forderungen</xs:documentation>
            </xs:annotation>
          </xs:element>
          <xs:element name="ZAR.KZA.KQA.AFK" type="xs:double" minOccurs="0">
            <xs:annotation>
              <xs:documentation>Zusatzangaben Rechnungslegung.Kennzahlen.Kennzahlen zur Qualität der Aktiven.Anteil der gefährdeten Forderungen am Kreditportefeuille</xs:documentation>
            </xs:annotation>
          </xs:element>
          <xs:element name="ZAR.KZA.KQA.AUK" type="xs:double" minOccurs="0">
            <xs:annotation>
              <xs:documentation>Zusatzangaben Rechnungslegung.Kennzahlen.Kennzahlen zur Qualität der Aktiven.Anteil der überfälligen Forderungen an den Forderungen gegenüber Kunden</xs:documentation>
            </xs:annotation>
          </xs:element>
          <xs:element name="ZAR.KZA.KQA.AUH" type="xs:double" minOccurs="0">
            <xs:annotation>
              <xs:documentation>Zusatzangaben Rechnungslegung.Kennzahlen.Kennzahlen zur Qualität der Aktiven.Anteil der überfälligen Forderungen an den Hypothekarforderungen</xs:documentation>
            </xs:annotation>
          </xs:element>
          <xs:element name="ZAR.KZA.KEE.DVA" type="xs:double" minOccurs="0">
            <xs:annotation>
              <xs:documentation>Zusatzangaben Rechnungslegung.Kennzahlen.Kennzahlen zur Erfolgsanalyse und zur Ertragslage.Durchschnittliche Verzinsung der Aktiven</xs:documentation>
            </xs:annotation>
          </xs:element>
          <xs:element name="ZAR.KZA.KEE.DVF" type="xs:double" minOccurs="0">
            <xs:annotation>
              <xs:documentation>Zusatzangaben Rechnungslegung.Kennzahlen.Kennzahlen zur Erfolgsanalyse und zur Ertragslage.Durchschnittliche Verzinsung des Fremdkapitals</xs:documentation>
            </xs:annotation>
          </xs:element>
          <xs:element name="ZAR.KZA.KEE.BZM" type="xs:double" minOccurs="0">
            <xs:annotation>
              <xs:documentation>Zusatzangaben Rechnungslegung.Kennzahlen.Kennzahlen zur Erfolgsanalyse und zur Ertragslage.Bruttozinsmarge</xs:documentation>
            </xs:annotation>
          </xs:element>
          <xs:element name="ZAR.KZA.KEE.EIV" type="xs:double" minOccurs="0">
            <xs:annotation>
              <xs:documentation>Zusatzangaben Rechnungslegung.Kennzahlen.Kennzahlen zur Erfolgsanalyse und zur Ertragslage.Ertragsintensität der verwalteten Vermögen</xs:documentation>
            </xs:annotation>
          </xs:element>
          <xs:element name="ZAR.KZA.KEE.EPM" type="xs:double" minOccurs="0">
            <xs:annotation>
              <xs:documentation>Zusatzangaben Rechnungslegung.Kennzahlen.Kennzahlen zur Erfolgsanalyse und zur Ertragslage.Ertragsintensität pro Mitarbeiter (in 1'000 Franken)</xs:documentation>
            </xs:annotation>
          </xs:element>
          <xs:element name="ZAR.KZA.KEE.GPM" type="xs:double" minOccurs="0">
            <xs:annotation>
              <xs:documentation>Zusatzangaben Rechnungslegung.Kennzahlen.Kennzahlen zur Erfolgsanalyse und zur Ertragslage.Geschäftsaufwand pro Mitarbeiter (in 1'000 Franken)</xs:documentation>
            </xs:annotation>
          </xs:element>
          <xs:element name="ZAR.KZA.KEE.CIR" type="xs:double" minOccurs="0">
            <xs:annotation>
              <xs:documentation>Zusatzangaben Rechnungslegung.Kennzahlen.Kennzahlen zur Erfolgsanalyse und zur Ertragslage.Cost / Income-Ratio</xs:documentation>
            </xs:annotation>
          </xs:element>
          <xs:element name="ZAR.KZA.KRN.GEK" type="xs:double" minOccurs="0">
            <xs:annotation>
              <xs:documentation>Zusatzangaben Rechnungslegung.Kennzahlen.Kennzahlen zur Rentabilität.Geschäftserfolg in % des Eigenkapitals</xs:documentation>
            </xs:annotation>
          </xs:element>
          <xs:element name="ZAR.KZA.KRN.GWK" type="xs:double" minOccurs="0">
            <xs:annotation>
              <xs:documentation>Zusatzangaben Rechnungslegung.Kennzahlen.Kennzahlen zur Rentabilität.Bereinigter Unternehmenserfolg in % des Eigenkapitals</xs:documentation>
            </xs:annotation>
          </xs:element>
          <xs:element name="KRD.KRV.HYK.HYP" type="HypPfand_Kreditaspekt" minOccurs="0">
            <xs:annotation>
              <xs:documentation>Kredite.Kreditvolumen.Hypothekarkredite.Hypothekarforderungen</xs:documentation>
            </xs:annotation>
          </xs:element>
          <xs:element name="KRD.KRV.UEK.FKU" type="Deckung_SektorDeckung_Kreditaspekt" minOccurs="0">
            <xs:annotation>
              <xs:documentation>Kredite.Kreditvolumen.Übrige Kredite.Forderungen gegenüber Kunden</xs:documentation>
            </xs:annotation>
          </xs:element>
          <xs:element name="REL.REW" type="WaehrungRechnungslegung" minOccurs="0">
            <xs:annotation>
              <xs:documentation>Informationen zur Rechnungslegung.In welcher Währung erfolgt die Rechnungslegung (Art. 958d Abs. 3 OR)?</xs:documentation>
            </xs:annotation>
          </xs:element>
          <xs:element name="REL.AWB" type="AnsatzWertberichtigungen" minOccurs="0">
            <xs:annotation>
              <xs:documentation>Informationen zur Rechnungslegung.Welcher Ansatz für die Bildung von Wertberichtigungen für Ausfallrisiken auf nicht gefährdeten Forderungen gemäss Art. 25 RelV-FINMA (und sinngemäss von Rückstellungen auf Ausserbilanzgeschäften gemäss Art. 28 Abs. 6 RelV-FINMA) wird angewandt?</xs:documentation>
            </xs:annotation>
          </xs:element>
          <xs:element name="REL.REK" type="RechnungslegungsvorschriftKonzern" minOccurs="0">
            <xs:annotation>
              <xs:documentation>Informationen zur Rechnungslegung.Welche Rechnungslegungsvorschriften werden für die Konzernrechnung angewandt?</xs:documentation>
            </xs:annotation>
          </xs:element>
        </xs:all>
      </xs:complexType>
      <xs:complexType name="EntwicklungKapRes">
        <xs:all>
          <xs:element ref="SEB" minOccurs="0"/>
          <xs:element ref="SEV" minOccurs="0"/>
          <xs:element ref="LAG" minOccurs="0"/>
          <xs:element ref="AZU" minOccurs="0"/>
          <xs:element ref="DBB" minOccurs="0"/>
          <xs:element ref="BEN" minOccurs="0"/>
        </xs:all>
      </xs:complexType>
      <xs:complexType name="EntwicklungWaehUmRes">
        <xs:all>
          <xs:element ref="SEB" minOccurs="0"/>
          <xs:element ref="SEV" minOccurs="0"/>
          <xs:element ref="DBB" minOccurs="0"/>
        </xs:all>
      </xs:complexType>
      <xs:complexType name="EntwicklungWeRueBaR">
        <xs:all>
          <xs:element ref="SEB" minOccurs="0"/>
          <xs:element ref="SEV" minOccurs="0"/>
          <xs:element ref="UMB" minOccurs="0"/>
          <xs:element ref="AEK" minOccurs="0"/>
          <xs:element ref="WAD" minOccurs="0"/>
          <xs:element ref="UZW" minOccurs="0"/>
          <xs:element ref="NBI" minOccurs="0"/>
          <xs:element ref="ZKV" minOccurs="0"/>
          <xs:element ref="ALO" minOccurs="0"/>
        </xs:all>
      </xs:complexType>
      <xs:complexType name="HypPfand_Kreditaspekt">
        <xs:all>
          <xs:element ref="T.BRW" minOccurs="0"/>
          <xs:element ref="WLG.BRW" minOccurs="0"/>
          <xs:element ref="BGL.BRW" minOccurs="0"/>
          <xs:element ref="GIL.BRW" minOccurs="0"/>
          <xs:element ref="U.BRW" minOccurs="0"/>
        </xs:all>
      </xs:complexType>
      <xs:complexType name="BetrifftBilanzPosition">
        <xs:all>
          <xs:element ref="T" minOccurs="0"/>
          <xs:element ref="FKU" minOccurs="0"/>
          <xs:element ref="HYP" minOccurs="0"/>
        </xs:all>
      </xs:complexType>
      <xs:complexType name="EntwicklungEigKapAnt">
        <xs:all>
          <xs:element ref="SEB" minOccurs="0"/>
          <xs:element ref="SEV" minOccurs="0"/>
          <xs:element ref="EWK" minOccurs="0"/>
          <xs:element ref="ATB" minOccurs="0"/>
          <xs:element ref="VKA" minOccurs="0"/>
        </xs:all>
      </xs:complexType>
      <xs:complexType name="EntwicklungMindAnt">
        <xs:all>
          <xs:element ref="SEB" minOccurs="0"/>
          <xs:element ref="SEV" minOccurs="0"/>
          <xs:element ref="KAE" minOccurs="0"/>
          <xs:element ref="ATB" minOccurs="0"/>
          <xs:element ref="ZUG" minOccurs="0"/>
          <xs:element ref="AZU" minOccurs="0"/>
          <xs:element ref="DBB" minOccurs="0"/>
          <xs:element ref="KAR" minOccurs="0"/>
          <xs:element ref="BEN" minOccurs="0"/>
        </xs:all>
      </xs:complexType>
      <xs:complexType name="TradeHedge_BewertungDerivFinInst_InformationNetting_GegenparteiCCPBaEff_Preisermittlung">
        <xs:all>
          <xs:element ref="T.PWW.NNE.T.T" minOccurs="0"/>
          <xs:element ref="T.PWW.NNE.CCP.T" minOccurs="0"/>
          <xs:element ref="T.PWW.NNE.BEF.T" minOccurs="0"/>
          <xs:element ref="T.NWW.NNE.T.T" minOccurs="0"/>
          <xs:element ref="HIN.PWW.VNE.T.T" minOccurs="0"/>
          <xs:element ref="HIN.PWW.VNE.T.BMO" minOccurs="0"/>
          <xs:element ref="HIN.NWW.VNE.T.T" minOccurs="0"/>
          <xs:element ref="HIN.NWW.VNE.T.BMO" minOccurs="0"/>
          <xs:element ref="HIN.KNV.VNE.T.T" minOccurs="0"/>
          <xs:element ref="AIN.PWW.VNE.T.T" minOccurs="0"/>
          <xs:element ref="AIN.PWW.VNE.T.BMO" minOccurs="0"/>
          <xs:element ref="AIN.NWW.VNE.T.T" minOccurs="0"/>
          <xs:element ref="AIN.NWW.VNE.T.BMO" minOccurs="0"/>
          <xs:element ref="AIN.KNV.VNE.T.T" minOccurs="0"/>
        </xs:all>
      </xs:complexType>
      <xs:complexType name="TradeHedge_BewertungDerivFinInst_TypDerivat">
        <xs:all>
          <xs:element ref="HIN.PWW.T" minOccurs="0"/>
          <xs:element ref="HIN.PWW.TKF" minOccurs="0"/>
          <xs:element ref="HIN.PWW.SWP" minOccurs="0"/>
          <xs:element ref="HIN.PWW.FUT" minOccurs="0"/>
          <xs:element ref="HIN.PWW.OPO" minOccurs="0"/>
          <xs:element ref="HIN.PWW.OPE" minOccurs="0"/>
          <xs:element ref="HIN.NWW.T" minOccurs="0"/>
          <xs:element ref="HIN.NWW.TKF" minOccurs="0"/>
          <xs:element ref="HIN.NWW.SWP" minOccurs="0"/>
          <xs:element ref="HIN.NWW.FUT" minOccurs="0"/>
          <xs:element ref="HIN.NWW.OPO" minOccurs="0"/>
          <xs:element ref="HIN.NWW.OPE" minOccurs="0"/>
          <xs:element ref="HIN.KNV.T" minOccurs="0"/>
          <xs:element ref="HIN.KNV.TKF" minOccurs="0"/>
          <xs:element ref="HIN.KNV.SWP" minOccurs="0"/>
          <xs:element ref="HIN.KNV.FUT" minOccurs="0"/>
          <xs:element ref="HIN.KNV.OPO" minOccurs="0"/>
          <xs:element ref="HIN.KNV.OPE" minOccurs="0"/>
          <xs:element ref="AIN.PWW.T" minOccurs="0"/>
          <xs:element ref="AIN.PWW.TKF" minOccurs="0"/>
          <xs:element ref="AIN.PWW.SWP" minOccurs="0"/>
          <xs:element ref="AIN.PWW.FUT" minOccurs="0"/>
          <xs:element ref="AIN.PWW.OPO" minOccurs="0"/>
          <xs:element ref="AIN.PWW.OPE" minOccurs="0"/>
          <xs:element ref="AIN.NWW.T" minOccurs="0"/>
          <xs:element ref="AIN.NWW.TKF" minOccurs="0"/>
          <xs:element ref="AIN.NWW.SWP" minOccurs="0"/>
          <xs:element ref="AIN.NWW.FUT" minOccurs="0"/>
          <xs:element ref="AIN.NWW.OPO" minOccurs="0"/>
          <xs:element ref="AIN.NWW.OPE" minOccurs="0"/>
          <xs:element ref="AIN.KNV.T" minOccurs="0"/>
          <xs:element ref="AIN.KNV.TKF" minOccurs="0"/>
          <xs:element ref="AIN.KNV.SWP" minOccurs="0"/>
          <xs:element ref="AIN.KNV.FUT" minOccurs="0"/>
          <xs:element ref="AIN.KNV.OPO" minOccurs="0"/>
          <xs:element ref="AIN.KNV.OPE" minOccurs="0"/>
        </xs:all>
      </xs:complexType>
      <xs:complexType name="EntwicklungGewRes">
        <xs:all>
          <xs:element ref="SEB" minOccurs="0"/>
          <xs:element ref="SEV" minOccurs="0"/>
          <xs:element ref="ZUG" minOccurs="0"/>
          <xs:element ref="AZU" minOccurs="0"/>
          <xs:element ref="DBB" minOccurs="0"/>
          <xs:element ref="EVA" minOccurs="0"/>
          <xs:element ref="ABE" minOccurs="0"/>
        </xs:all>
      </xs:complexType>
      <xs:complexType name="EntwicklungGesKap">
        <xs:all>
          <xs:element ref="SEB" minOccurs="0"/>
          <xs:element ref="SEV" minOccurs="0"/>
          <xs:element ref="KAE" minOccurs="0"/>
          <xs:element ref="GEK" minOccurs="0"/>
          <xs:element ref="BEK" minOccurs="0"/>
          <xs:element ref="ATB" minOccurs="0"/>
          <xs:element ref="KAR" minOccurs="0"/>
        </xs:all>
      </xs:complexType>
      <xs:complexType name="NahestehendePersonen">
        <xs:all>
          <xs:element ref="QUB" minOccurs="0"/>
          <xs:element ref="GRG" minOccurs="0"/>
          <xs:element ref="VGS" minOccurs="0"/>
          <xs:element ref="ORG" minOccurs="0"/>
          <xs:element ref="NAP" minOccurs="0"/>
        </xs:all>
      </xs:complexType>
      <xs:complexType name="EntwicklungWeRueBaR_BetrifftBilanzPosition">
        <xs:all>
          <xs:element ref="SEB.T" minOccurs="0"/>
          <xs:element ref="SEB.FBA" minOccurs="0"/>
          <xs:element ref="SEB.FKU" minOccurs="0"/>
          <xs:element ref="SEB.HYP" minOccurs="0"/>
          <xs:element ref="SEB.FAN" minOccurs="0"/>
          <xs:element ref="SEV.T" minOccurs="0"/>
          <xs:element ref="SEV.FBA" minOccurs="0"/>
          <xs:element ref="SEV.FKU" minOccurs="0"/>
          <xs:element ref="SEV.HYP" minOccurs="0"/>
          <xs:element ref="SEV.FAN" minOccurs="0"/>
          <xs:element ref="UMB.T" minOccurs="0"/>
          <xs:element ref="AEK.T" minOccurs="0"/>
          <xs:element ref="WAD.T" minOccurs="0"/>
          <xs:element ref="UZW.T" minOccurs="0"/>
          <xs:element ref="NBI.T" minOccurs="0"/>
          <xs:element ref="ZKV.T" minOccurs="0"/>
          <xs:element ref="ALO.T" minOccurs="0"/>
        </xs:all>
      </xs:complexType>
      <xs:complexType name="InlandAusland">
        <xs:all>
          <xs:element ref="I" minOccurs="0"/>
          <xs:element ref="A" minOccurs="0"/>
        </xs:all>
      </xs:complexType>
      <xs:complexType name="Deckung_SektorDeckung_Kreditaspekt">
        <xs:all>
          <xs:element ref="T.T.BRW" minOccurs="0"/>
          <xs:element ref="UNG.T.BRW" minOccurs="0"/>
          <xs:element ref="UNG.ORK.BRW" minOccurs="0"/>
          <xs:element ref="GED.T.BRW" minOccurs="0"/>
          <xs:element ref="GED.ORK.BRW" minOccurs="0"/>
          <xs:element ref="HYD.U.BRW" minOccurs="0"/>
          <xs:element ref="LBK.U.BRW" minOccurs="0"/>
          <xs:element ref="GED_U.U.BRW" minOccurs="0"/>
        </xs:all>
      </xs:complexType>
      <xs:complexType name="TradeHedge_BewertungDerivFinInst_TypKreditderivat">
        <xs:all>
          <xs:element ref="HIN.PWW.T" minOccurs="0"/>
          <xs:element ref="HIN.PWW.CDS" minOccurs="0"/>
          <xs:element ref="HIN.PWW.TRS" minOccurs="0"/>
          <xs:element ref="HIN.PWW.FTD" minOccurs="0"/>
          <xs:element ref="HIN.PWW.U" minOccurs="0"/>
          <xs:element ref="HIN.NWW.T" minOccurs="0"/>
          <xs:element ref="HIN.NWW.CDS" minOccurs="0"/>
          <xs:element ref="HIN.NWW.TRS" minOccurs="0"/>
          <xs:element ref="HIN.NWW.FTD" minOccurs="0"/>
          <xs:element ref="HIN.NWW.U" minOccurs="0"/>
          <xs:element ref="HIN.KNV.T" minOccurs="0"/>
          <xs:element ref="HIN.KNV.CDS" minOccurs="0"/>
          <xs:element ref="HIN.KNV.TRS" minOccurs="0"/>
          <xs:element ref="HIN.KNV.FTD" minOccurs="0"/>
          <xs:element ref="HIN.KNV.U" minOccurs="0"/>
          <xs:element ref="AIN.PWW.T" minOccurs="0"/>
          <xs:element ref="AIN.PWW.CDS" minOccurs="0"/>
          <xs:element ref="AIN.PWW.TRS" minOccurs="0"/>
          <xs:element ref="AIN.PWW.FTD" minOccurs="0"/>
          <xs:element ref="AIN.PWW.U" minOccurs="0"/>
          <xs:element ref="AIN.NWW.T" minOccurs="0"/>
          <xs:element ref="AIN.NWW.CDS" minOccurs="0"/>
          <xs:element ref="AIN.NWW.TRS" minOccurs="0"/>
          <xs:element ref="AIN.NWW.FTD" minOccurs="0"/>
          <xs:element ref="AIN.NWW.U" minOccurs="0"/>
          <xs:element ref="AIN.KNV.T" minOccurs="0"/>
          <xs:element ref="AIN.KNV.CDS" minOccurs="0"/>
          <xs:element ref="AIN.KNV.TRS" minOccurs="0"/>
          <xs:element ref="AIN.KNV.FTD" minOccurs="0"/>
          <xs:element ref="AIN.KNV.U" minOccurs="0"/>
        </xs:all>
      </xs:complexType>
      <xs:element name="SEB" type="xs:double">
        <xs:annotation>
          <xs:documentation>Stand Ende Berichtsjahr</xs:documentation>
        </xs:annotation>
      </xs:element>
      <xs:element name="SEV" type="xs:double">
        <xs:annotation>
          <xs:documentation>Stand Ende Vorjahr</xs:documentation>
        </xs:annotation>
      </xs:element>
      <xs:element name="LAG" type="xs:double">
        <xs:annotation>
          <xs:documentation>Agios aus Kapitalerhöhungen des Berichtsjahres</xs:documentation>
        </xs:annotation>
      </xs:element>
      <xs:element name="AZU" type="xs:double">
        <xs:annotation>
          <xs:documentation>Andere im Berichtsjahr gebuchte Zuweisungen</xs:documentation>
        </xs:annotation>
      </xs:element>
      <xs:element name="DBB" type="xs:double">
        <xs:annotation>
          <xs:documentation>Direkte Buchungen im Berichtsjahr (Nettobetrag)</xs:documentation>
        </xs:annotation>
      </xs:element>
      <xs:element name="BEN" type="xs:double">
        <xs:annotation>
          <xs:documentation>Im Berichtsjahr gebuchte Entnahmen</xs:documentation>
        </xs:annotation>
      </xs:element>
      <xs:element name="UMB" type="xs:double">
        <xs:annotation>
          <xs:documentation>Umbuchungen</xs:documentation>
        </xs:annotation>
      </xs:element>
      <xs:element name="AEK" type="xs:double">
        <xs:annotation>
          <xs:documentation>Änderung des Konsolidierungskreises</xs:documentation>
        </xs:annotation>
      </xs:element>
      <xs:element name="WAD" type="xs:double">
        <xs:annotation>
          <xs:documentation>Währungsdifferenzen</xs:documentation>
        </xs:annotation>
      </xs:element>
      <xs:element name="UZW" type="xs:double">
        <xs:annotation>
          <xs:documentation>Überfällige Zinsen, Wiedereingänge</xs:documentation>
        </xs:annotation>
      </xs:element>
      <xs:element name="NBI" type="xs:double">
        <xs:annotation>
          <xs:documentation>Neubildungen zulasten Erfolgsrechnung</xs:documentation>
        </xs:annotation>
      </xs:element>
      <xs:element name="ZKV" type="xs:double">
        <xs:annotation>
          <xs:documentation>Zweckkonforme Verwendungen</xs:documentation>
        </xs:annotation>
      </xs:element>
      <xs:element name="ALO" type="xs:double">
        <xs:annotation>
          <xs:documentation>Auflösungen zugunsten Erfolgsrechnung</xs:documentation>
        </xs:annotation>
      </xs:element>
      <xs:element name="T.BRW" type="xs:double">
        <xs:annotation>
          <xs:documentation>Total Pfandobjekt Hypothekarforderungen,Bruttowert</xs:documentation>
        </xs:annotation>
      </xs:element>
      <xs:element name="WLG.BRW" type="xs:double">
        <xs:annotation>
          <xs:documentation>Wohnliegenschaften,Bruttowert</xs:documentation>
        </xs:annotation>
      </xs:element>
      <xs:element name="BGL.BRW" type="xs:double">
        <xs:annotation>
          <xs:documentation>Büro- und Geschäftshäuser,Bruttowert</xs:documentation>
        </xs:annotation>
      </xs:element>
      <xs:element name="GIL.BRW" type="xs:double">
        <xs:annotation>
          <xs:documentation>Gewerbe- und Industriehäuser,Bruttowert</xs:documentation>
        </xs:annotation>
      </xs:element>
      <xs:element name="U.BRW" type="xs:double">
        <xs:annotation>
          <xs:documentation>Übrige,Bruttowert</xs:documentation>
        </xs:annotation>
      </xs:element>
      <xs:element name="T" type="xs:double">
        <xs:annotation>
          <xs:documentation>Total Betrifft Bilanz Position</xs:documentation>
        </xs:annotation>
      </xs:element>
      <xs:element name="FKU" type="xs:double">
        <xs:annotation>
          <xs:documentation>Forderungen gegenüber Kunden</xs:documentation>
        </xs:annotation>
      </xs:element>
      <xs:element name="HYP" type="xs:double">
        <xs:annotation>
          <xs:documentation>Hypothekarforderungen</xs:documentation>
        </xs:annotation>
      </xs:element>
      <xs:element name="EWK" type="xs:double">
        <xs:annotation>
          <xs:documentation>Im Berichtsjahr erworbene Kapitalanteile</xs:documentation>
        </xs:annotation>
      </xs:element>
      <xs:element name="ATB" type="xs:double">
        <xs:annotation>
          <xs:documentation>Andere Transaktionen in den eigenen Kapitalanteilen im Berichtsjahr</xs:documentation>
        </xs:annotation>
      </xs:element>
      <xs:element name="VKA" type="xs:double">
        <xs:annotation>
          <xs:documentation>Im Berichtsjahr veräusserte Kapitalanteile</xs:documentation>
        </xs:annotation>
      </xs:element>
      <xs:element name="KAE" type="xs:double">
        <xs:annotation>
          <xs:documentation>Im Berichtsjahr durchgeführte Kapitalerhöhungen</xs:documentation>
        </xs:annotation>
      </xs:element>
      <xs:element name="ZUG" type="xs:double">
        <xs:annotation>
          <xs:documentation>Zuweisungen aus Gewinnen</xs:documentation>
        </xs:annotation>
      </xs:element>
      <xs:element name="KAR" type="xs:double">
        <xs:annotation>
          <xs:documentation>Im Berichtsjahr durchgeführte Kapitalrückzahlungen</xs:documentation>
        </xs:annotation>
      </xs:element>
      <xs:element name="T.PWW.NNE.T.T" type="xs:double">
        <xs:annotation>
          <xs:documentation>Total Handels- / Absicherungsinstrument,Positiver Wiederbeschaffungswert,Nach Netting,Total Gegenpartei CCP oder Banken oder Wertpapierhäuser,Total Preisermittlung</xs:documentation>
        </xs:annotation>
      </xs:element>
      <xs:element name="T.PWW.NNE.CCP.T" type="xs:double">
        <xs:annotation>
          <xs:documentation>Total Handels- / Absicherungsinstrument,Positiver Wiederbeschaffungswert,Nach Netting,Zentrale Clearingstelle,Total Preisermittlung</xs:documentation>
        </xs:annotation>
      </xs:element>
      <xs:element name="T.PWW.NNE.BEF.T" type="xs:double">
        <xs:annotation>
          <xs:documentation>Total Handels- / Absicherungsinstrument,Positiver Wiederbeschaffungswert,Nach Netting,Banken und Wertpapierhäuser,Total Preisermittlung</xs:documentation>
        </xs:annotation>
      </xs:element>
      <xs:element name="T.NWW.NNE.T.T" type="xs:double">
        <xs:annotation>
          <xs:documentation>Total Handels- / Absicherungsinstrument,Negativer Wiederbeschaffungswert,Nach Netting,Total Gegenpartei CCP oder Banken oder Wertpapierhäuser,Total Preisermittlung</xs:documentation>
        </xs:annotation>
      </xs:element>
      <xs:element name="HIN.PWW.VNE.T.T" type="xs:double">
        <xs:annotation>
          <xs:documentation>Handelsinstrument,Positiver Wiederbeschaffungswert,Vor Netting,Total Gegenpartei CCP oder Banken oder Wertpapierhäuser,Total Preisermittlung</xs:documentation>
        </xs:annotation>
      </xs:element>
      <xs:element name="HIN.PWW.VNE.T.BMO" type="xs:double">
        <xs:annotation>
          <xs:documentation>Handelsinstrument,Positiver Wiederbeschaffungswert,Vor Netting,Total Gegenpartei CCP oder Banken oder Wertpapierhäuser,Bewertungsmodell</xs:documentation>
        </xs:annotation>
      </xs:element>
      <xs:element name="HIN.NWW.VNE.T.T" type="xs:double">
        <xs:annotation>
          <xs:documentation>Handelsinstrument,Negativer Wiederbeschaffungswert,Vor Netting,Total Gegenpartei CCP oder Banken oder Wertpapierhäuser,Total Preisermittlung</xs:documentation>
        </xs:annotation>
      </xs:element>
      <xs:element name="HIN.NWW.VNE.T.BMO" type="xs:double">
        <xs:annotation>
          <xs:documentation>Handelsinstrument,Negativer Wiederbeschaffungswert,Vor Netting,Total Gegenpartei CCP oder Banken oder Wertpapierhäuser,Bewertungsmodell</xs:documentation>
        </xs:annotation>
      </xs:element>
      <xs:element name="HIN.KNV.VNE.T.T" type="xs:double">
        <xs:annotation>
          <xs:documentation>Handelsinstrument,Kontraktvolumen,Vor Netting,Total Gegenpartei CCP oder Banken oder Wertpapierhäuser,Total Preisermittlung</xs:documentation>
        </xs:annotation>
      </xs:element>
      <xs:element name="AIN.PWW.VNE.T.T" type="xs:double">
        <xs:annotation>
          <xs:documentation>Absicherungsinstrument,Positiver Wiederbeschaffungswert,Vor Netting,Total Gegenpartei CCP oder Banken oder Wertpapierhäuser,Total Preisermittlung</xs:documentation>
        </xs:annotation>
      </xs:element>
      <xs:element name="AIN.PWW.VNE.T.BMO" type="xs:double">
        <xs:annotation>
          <xs:documentation>Absicherungsinstrument,Positiver Wiederbeschaffungswert,Vor Netting,Total Gegenpartei CCP oder Banken oder Wertpapierhäuser,Bewertungsmodell</xs:documentation>
        </xs:annotation>
      </xs:element>
      <xs:element name="AIN.NWW.VNE.T.T" type="xs:double">
        <xs:annotation>
          <xs:documentation>Absicherungsinstrument,Negativer Wiederbeschaffungswert,Vor Netting,Total Gegenpartei CCP oder Banken oder Wertpapierhäuser,Total Preisermittlung</xs:documentation>
        </xs:annotation>
      </xs:element>
      <xs:element name="AIN.NWW.VNE.T.BMO" type="xs:double">
        <xs:annotation>
          <xs:documentation>Absicherungsinstrument,Negativer Wiederbeschaffungswert,Vor Netting,Total Gegenpartei CCP oder Banken oder Wertpapierhäuser,Bewertungsmodell</xs:documentation>
        </xs:annotation>
      </xs:element>
      <xs:element name="AIN.KNV.VNE.T.T" type="xs:double">
        <xs:annotation>
          <xs:documentation>Absicherungsinstrument,Kontraktvolumen,Vor Netting,Total Gegenpartei CCP oder Banken oder Wertpapierhäuser,Total Preisermittlung</xs:documentation>
        </xs:annotation>
      </xs:element>
      <xs:element name="HIN.PWW.T" type="xs:double">
        <xs:annotation>
          <xs:documentation>Handelsinstrument,Positiver Wiederbeschaffungswert,Total Typ des Derivats</xs:documentation>
        </xs:annotation>
      </xs:element>
      <xs:element name="HIN.PWW.TKF" type="xs:double">
        <xs:annotation>
          <xs:documentation>Handelsinstrument,Positiver Wiederbeschaffungswert,Terminkontrakte inkl. FRAs</xs:documentation>
        </xs:annotation>
      </xs:element>
      <xs:element name="HIN.PWW.SWP" type="xs:double">
        <xs:annotation>
          <xs:documentation>Handelsinstrument,Positiver Wiederbeschaffungswert,Swaps</xs:documentation>
        </xs:annotation>
      </xs:element>
      <xs:element name="HIN.PWW.FUT" type="xs:double">
        <xs:annotation>
          <xs:documentation>Handelsinstrument,Positiver Wiederbeschaffungswert,Futures</xs:documentation>
        </xs:annotation>
      </xs:element>
      <xs:element name="HIN.PWW.OPO" type="xs:double">
        <xs:annotation>
          <xs:documentation>Handelsinstrument,Positiver Wiederbeschaffungswert,Optionen (OTC)</xs:documentation>
        </xs:annotation>
      </xs:element>
      <xs:element name="HIN.PWW.OPE" type="xs:double">
        <xs:annotation>
          <xs:documentation>Handelsinstrument,Positiver Wiederbeschaffungswert,Optionen (exchange-traded)</xs:documentation>
        </xs:annotation>
      </xs:element>
      <xs:element name="HIN.NWW.T" type="xs:double">
        <xs:annotation>
          <xs:documentation>Handelsinstrument,Negativer Wiederbeschaffungswert,Total Typ des Derivats</xs:documentation>
        </xs:annotation>
      </xs:element>
      <xs:element name="HIN.NWW.TKF" type="xs:double">
        <xs:annotation>
          <xs:documentation>Handelsinstrument,Negativer Wiederbeschaffungswert,Terminkontrakte inkl. FRAs</xs:documentation>
        </xs:annotation>
      </xs:element>
      <xs:element name="HIN.NWW.SWP" type="xs:double">
        <xs:annotation>
          <xs:documentation>Handelsinstrument,Negativer Wiederbeschaffungswert,Swaps</xs:documentation>
        </xs:annotation>
      </xs:element>
      <xs:element name="HIN.NWW.FUT" type="xs:double">
        <xs:annotation>
          <xs:documentation>Handelsinstrument,Negativer Wiederbeschaffungswert,Futures</xs:documentation>
        </xs:annotation>
      </xs:element>
      <xs:element name="HIN.NWW.OPO" type="xs:double">
        <xs:annotation>
          <xs:documentation>Handelsinstrument,Negativer Wiederbeschaffungswert,Optionen (OTC)</xs:documentation>
        </xs:annotation>
      </xs:element>
      <xs:element name="HIN.NWW.OPE" type="xs:double">
        <xs:annotation>
          <xs:documentation>Handelsinstrument,Negativer Wiederbeschaffungswert,Optionen (exchange-traded)</xs:documentation>
        </xs:annotation>
      </xs:element>
      <xs:element name="HIN.KNV.T" type="xs:double">
        <xs:annotation>
          <xs:documentation>Handelsinstrument,Kontraktvolumen,Total Typ des Derivats</xs:documentation>
        </xs:annotation>
      </xs:element>
      <xs:element name="HIN.KNV.TKF" type="xs:double">
        <xs:annotation>
          <xs:documentation>Handelsinstrument,Kontraktvolumen,Terminkontrakte inkl. FRAs</xs:documentation>
        </xs:annotation>
      </xs:element>
      <xs:element name="HIN.KNV.SWP" type="xs:double">
        <xs:annotation>
          <xs:documentation>Handelsinstrument,Kontraktvolumen,Swaps</xs:documentation>
        </xs:annotation>
      </xs:element>
      <xs:element name="HIN.KNV.FUT" type="xs:double">
        <xs:annotation>
          <xs:documentation>Handelsinstrument,Kontraktvolumen,Futures</xs:documentation>
        </xs:annotation>
      </xs:element>
      <xs:element name="HIN.KNV.OPO" type="xs:double">
        <xs:annotation>
          <xs:documentation>Handelsinstrument,Kontraktvolumen,Optionen (OTC)</xs:documentation>
        </xs:annotation>
      </xs:element>
      <xs:element name="HIN.KNV.OPE" type="xs:double">
        <xs:annotation>
          <xs:documentation>Handelsinstrument,Kontraktvolumen,Optionen (exchange-traded)</xs:documentation>
        </xs:annotation>
      </xs:element>
      <xs:element name="AIN.PWW.T" type="xs:double">
        <xs:annotation>
          <xs:documentation>Absicherungsinstrument,Positiver Wiederbeschaffungswert,Total Typ des Derivats</xs:documentation>
        </xs:annotation>
      </xs:element>
      <xs:element name="AIN.PWW.TKF" type="xs:double">
        <xs:annotation>
          <xs:documentation>Absicherungsinstrument,Positiver Wiederbeschaffungswert,Terminkontrakte inkl. FRAs</xs:documentation>
        </xs:annotation>
      </xs:element>
      <xs:element name="AIN.PWW.SWP" type="xs:double">
        <xs:annotation>
          <xs:documentation>Absicherungsinstrument,Positiver Wiederbeschaffungswert,Swaps</xs:documentation>
        </xs:annotation>
      </xs:element>
      <xs:element name="AIN.PWW.FUT" type="xs:double">
        <xs:annotation>
          <xs:documentation>Absicherungsinstrument,Positiver Wiederbeschaffungswert,Futures</xs:documentation>
        </xs:annotation>
      </xs:element>
      <xs:element name="AIN.PWW.OPO" type="xs:double">
        <xs:annotation>
          <xs:documentation>Absicherungsinstrument,Positiver Wiederbeschaffungswert,Optionen (OTC)</xs:documentation>
        </xs:annotation>
      </xs:element>
      <xs:element name="AIN.PWW.OPE" type="xs:double">
        <xs:annotation>
          <xs:documentation>Absicherungsinstrument,Positiver Wiederbeschaffungswert,Optionen (exchange-traded)</xs:documentation>
        </xs:annotation>
      </xs:element>
      <xs:element name="AIN.NWW.T" type="xs:double">
        <xs:annotation>
          <xs:documentation>Absicherungsinstrument,Negativer Wiederbeschaffungswert,Total Typ des Derivats</xs:documentation>
        </xs:annotation>
      </xs:element>
      <xs:element name="AIN.NWW.TKF" type="xs:double">
        <xs:annotation>
          <xs:documentation>Absicherungsinstrument,Negativer Wiederbeschaffungswert,Terminkontrakte inkl. FRAs</xs:documentation>
        </xs:annotation>
      </xs:element>
      <xs:element name="AIN.NWW.SWP" type="xs:double">
        <xs:annotation>
          <xs:documentation>Absicherungsinstrument,Negativer Wiederbeschaffungswert,Swaps</xs:documentation>
        </xs:annotation>
      </xs:element>
      <xs:element name="AIN.NWW.FUT" type="xs:double">
        <xs:annotation>
          <xs:documentation>Absicherungsinstrument,Negativer Wiederbeschaffungswert,Futures</xs:documentation>
        </xs:annotation>
      </xs:element>
      <xs:element name="AIN.NWW.OPO" type="xs:double">
        <xs:annotation>
          <xs:documentation>Absicherungsinstrument,Negativer Wiederbeschaffungswert,Optionen (OTC)</xs:documentation>
        </xs:annotation>
      </xs:element>
      <xs:element name="AIN.NWW.OPE" type="xs:double">
        <xs:annotation>
          <xs:documentation>Absicherungsinstrument,Negativer Wiederbeschaffungswert,Optionen (exchange-traded)</xs:documentation>
        </xs:annotation>
      </xs:element>
      <xs:element name="AIN.KNV.T" type="xs:double">
        <xs:annotation>
          <xs:documentation>Absicherungsinstrument,Kontraktvolumen,Total Typ des Derivats</xs:documentation>
        </xs:annotation>
      </xs:element>
      <xs:element name="AIN.KNV.TKF" type="xs:double">
        <xs:annotation>
          <xs:documentation>Absicherungsinstrument,Kontraktvolumen,Terminkontrakte inkl. FRAs</xs:documentation>
        </xs:annotation>
      </xs:element>
      <xs:element name="AIN.KNV.SWP" type="xs:double">
        <xs:annotation>
          <xs:documentation>Absicherungsinstrument,Kontraktvolumen,Swaps</xs:documentation>
        </xs:annotation>
      </xs:element>
      <xs:element name="AIN.KNV.FUT" type="xs:double">
        <xs:annotation>
          <xs:documentation>Absicherungsinstrument,Kontraktvolumen,Futures</xs:documentation>
        </xs:annotation>
      </xs:element>
      <xs:element name="AIN.KNV.OPO" type="xs:double">
        <xs:annotation>
          <xs:documentation>Absicherungsinstrument,Kontraktvolumen,Optionen (OTC)</xs:documentation>
        </xs:annotation>
      </xs:element>
      <xs:element name="AIN.KNV.OPE" type="xs:double">
        <xs:annotation>
          <xs:documentation>Absicherungsinstrument,Kontraktvolumen,Optionen (exchange-traded)</xs:documentation>
        </xs:annotation>
      </xs:element>
      <xs:element name="EVA" type="xs:double">
        <xs:annotation>
          <xs:documentation>Entnahmen zum Verlustausgleich</xs:documentation>
        </xs:annotation>
      </xs:element>
      <xs:element name="ABE" type="xs:double">
        <xs:annotation>
          <xs:documentation>Andere im Berichtsjahr gebuchte Entnahmen</xs:documentation>
        </xs:annotation>
      </xs:element>
      <xs:element name="GEK" type="xs:double">
        <xs:annotation>
          <xs:documentation>Genehmigtes Kapital</xs:documentation>
        </xs:annotation>
      </xs:element>
      <xs:element name="BEK" type="xs:double">
        <xs:annotation>
          <xs:documentation>Bedingtes Kapital</xs:documentation>
        </xs:annotation>
      </xs:element>
      <xs:element name="QUB" type="xs:double">
        <xs:annotation>
          <xs:documentation>Qualifiziert Beteiligte</xs:documentation>
        </xs:annotation>
      </xs:element>
      <xs:element name="GRG" type="xs:double">
        <xs:annotation>
          <xs:documentation>Gruppengesellschaften</xs:documentation>
        </xs:annotation>
      </xs:element>
      <xs:element name="VGS" type="xs:double">
        <xs:annotation>
          <xs:documentation>Verbundenen Gesellschaften</xs:documentation>
        </xs:annotation>
      </xs:element>
      <xs:element name="ORG" type="xs:double">
        <xs:annotation>
          <xs:documentation>Organe</xs:documentation>
        </xs:annotation>
      </xs:element>
      <xs:element name="NAP" type="xs:double">
        <xs:annotation>
          <xs:documentation>Weitere nahestehende Personen</xs:documentation>
        </xs:annotation>
      </xs:element>
      <xs:element name="SEB.T" type="xs:double">
        <xs:annotation>
          <xs:documentation>Stand Ende Berichtsjahr,Total Betrifft Bilanz Position</xs:documentation>
        </xs:annotation>
      </xs:element>
      <xs:element name="SEB.FBA" type="xs:double">
        <xs:annotation>
          <xs:documentation>Stand Ende Berichtsjahr,Forderungen gegenüber Banken</xs:documentation>
        </xs:annotation>
      </xs:element>
      <xs:element name="SEB.FKU" type="xs:double">
        <xs:annotation>
          <xs:documentation>Stand Ende Berichtsjahr,Forderungen gegenüber Kunden</xs:documentation>
        </xs:annotation>
      </xs:element>
      <xs:element name="SEB.HYP" type="xs:double">
        <xs:annotation>
          <xs:documentation>Stand Ende Berichtsjahr,Hypothekarforderungen</xs:documentation>
        </xs:annotation>
      </xs:element>
      <xs:element name="SEB.FAN" type="xs:double">
        <xs:annotation>
          <xs:documentation>Stand Ende Berichtsjahr,Finanzanlagen</xs:documentation>
        </xs:annotation>
      </xs:element>
      <xs:element name="SEV.T" type="xs:double">
        <xs:annotation>
          <xs:documentation>Stand Ende Vorjahr,Total Betrifft Bilanz Position</xs:documentation>
        </xs:annotation>
      </xs:element>
      <xs:element name="SEV.FBA" type="xs:double">
        <xs:annotation>
          <xs:documentation>Stand Ende Vorjahr,Forderungen gegenüber Banken</xs:documentation>
        </xs:annotation>
      </xs:element>
      <xs:element name="SEV.FKU" type="xs:double">
        <xs:annotation>
          <xs:documentation>Stand Ende Vorjahr,Forderungen gegenüber Kunden</xs:documentation>
        </xs:annotation>
      </xs:element>
      <xs:element name="SEV.HYP" type="xs:double">
        <xs:annotation>
          <xs:documentation>Stand Ende Vorjahr,Hypothekarforderungen</xs:documentation>
        </xs:annotation>
      </xs:element>
      <xs:element name="SEV.FAN" type="xs:double">
        <xs:annotation>
          <xs:documentation>Stand Ende Vorjahr,Finanzanlagen</xs:documentation>
        </xs:annotation>
      </xs:element>
      <xs:element name="UMB.T" type="xs:double">
        <xs:annotation>
          <xs:documentation>Umbuchungen,Total Betrifft Bilanz Position</xs:documentation>
        </xs:annotation>
      </xs:element>
      <xs:element name="AEK.T" type="xs:double">
        <xs:annotation>
          <xs:documentation>Änderung des Konsolidierungskreises,Total Betrifft Bilanz Position</xs:documentation>
        </xs:annotation>
      </xs:element>
      <xs:element name="WAD.T" type="xs:double">
        <xs:annotation>
          <xs:documentation>Währungsdifferenzen,Total Betrifft Bilanz Position</xs:documentation>
        </xs:annotation>
      </xs:element>
      <xs:element name="UZW.T" type="xs:double">
        <xs:annotation>
          <xs:documentation>Überfällige Zinsen, Wiedereingänge,Total Betrifft Bilanz Position</xs:documentation>
        </xs:annotation>
      </xs:element>
      <xs:element name="NBI.T" type="xs:double">
        <xs:annotation>
          <xs:documentation>Neubildungen zulasten Erfolgsrechnung,Total Betrifft Bilanz Position</xs:documentation>
        </xs:annotation>
      </xs:element>
      <xs:element name="ZKV.T" type="xs:double">
        <xs:annotation>
          <xs:documentation>Zweckkonforme Verwendungen,Total Betrifft Bilanz Position</xs:documentation>
        </xs:annotation>
      </xs:element>
      <xs:element name="ALO.T" type="xs:double">
        <xs:annotation>
          <xs:documentation>Auflösungen zugunsten Erfolgsrechnung,Total Betrifft Bilanz Position</xs:documentation>
        </xs:annotation>
      </xs:element>
      <xs:element name="I" type="xs:double">
        <xs:annotation>
          <xs:documentation>Inland</xs:documentation>
        </xs:annotation>
      </xs:element>
      <xs:element name="A" type="xs:double">
        <xs:annotation>
          <xs:documentation>Ausland</xs:documentation>
        </xs:annotation>
      </xs:element>
      <xs:element name="T.T.BRW" type="xs:double">
        <xs:annotation>
          <xs:documentation>Total Deckung,Total Sektorale Gliederung nach Deckung,Bruttowert</xs:documentation>
        </xs:annotation>
      </xs:element>
      <xs:element name="UNG.T.BRW" type="xs:double">
        <xs:annotation>
          <xs:documentation>Ungedeckt,Total Sektorale Gliederung nach Deckung,Bruttowert</xs:documentation>
        </xs:annotation>
      </xs:element>
      <xs:element name="UNG.ORK.BRW" type="xs:double">
        <xs:annotation>
          <xs:documentation>Ungedeckt,Öffentlich-rechtliche Körperschaften,Bruttowert</xs:documentation>
        </xs:annotation>
      </xs:element>
      <xs:element name="GED.T.BRW" type="xs:double">
        <xs:annotation>
          <xs:documentation>Gedeckt,Total Sektorale Gliederung nach Deckung,Bruttowert</xs:documentation>
        </xs:annotation>
      </xs:element>
      <xs:element name="GED.ORK.BRW" type="xs:double">
        <xs:annotation>
          <xs:documentation>Gedeckt,Öffentlich-rechtliche Körperschaften,Bruttowert</xs:documentation>
        </xs:annotation>
      </xs:element>
      <xs:element name="HYD.U.BRW" type="xs:double">
        <xs:annotation>
          <xs:documentation>Hypothekarische Deckung,Übrige Sektoren,Bruttowert</xs:documentation>
        </xs:annotation>
      </xs:element>
      <xs:element name="LBK.U.BRW" type="xs:double">
        <xs:annotation>
          <xs:documentation>Lombardkredite,Übrige Sektoren,Bruttowert</xs:documentation>
        </xs:annotation>
      </xs:element>
      <xs:element name="GED_U.U.BRW" type="xs:double">
        <xs:annotation>
          <xs:documentation>Übrige Deckung,Übrige Sektoren,Bruttowert</xs:documentation>
        </xs:annotation>
      </xs:element>
      <xs:element name="HIN.PWW.CDS" type="xs:double">
        <xs:annotation>
          <xs:documentation>Handelsinstrument,Positiver Wiederbeschaffungswert,Credit Default Swaps</xs:documentation>
        </xs:annotation>
      </xs:element>
      <xs:element name="HIN.PWW.TRS" type="xs:double">
        <xs:annotation>
          <xs:documentation>Handelsinstrument,Positiver Wiederbeschaffungswert,Total Return Swaps</xs:documentation>
        </xs:annotation>
      </xs:element>
      <xs:element name="HIN.PWW.FTD" type="xs:double">
        <xs:annotation>
          <xs:documentation>Handelsinstrument,Positiver Wiederbeschaffungswert,First to Default Swaps</xs:documentation>
        </xs:annotation>
      </xs:element>
      <xs:element name="HIN.PWW.U" type="xs:double">
        <xs:annotation>
          <xs:documentation>Handelsinstrument,Positiver Wiederbeschaffungswert,Andere Kreditderivate</xs:documentation>
        </xs:annotation>
      </xs:element>
      <xs:element name="HIN.NWW.CDS" type="xs:double">
        <xs:annotation>
          <xs:documentation>Handelsinstrument,Negativer Wiederbeschaffungswert,Credit Default Swaps</xs:documentation>
        </xs:annotation>
      </xs:element>
      <xs:element name="HIN.NWW.TRS" type="xs:double">
        <xs:annotation>
          <xs:documentation>Handelsinstrument,Negativer Wiederbeschaffungswert,Total Return Swaps</xs:documentation>
        </xs:annotation>
      </xs:element>
      <xs:element name="HIN.NWW.FTD" type="xs:double">
        <xs:annotation>
          <xs:documentation>Handelsinstrument,Negativer Wiederbeschaffungswert,First to Default Swaps</xs:documentation>
        </xs:annotation>
      </xs:element>
      <xs:element name="HIN.NWW.U" type="xs:double">
        <xs:annotation>
          <xs:documentation>Handelsinstrument,Negativer Wiederbeschaffungswert,Andere Kreditderivate</xs:documentation>
        </xs:annotation>
      </xs:element>
      <xs:element name="HIN.KNV.CDS" type="xs:double">
        <xs:annotation>
          <xs:documentation>Handelsinstrument,Kontraktvolumen,Credit Default Swaps</xs:documentation>
        </xs:annotation>
      </xs:element>
      <xs:element name="HIN.KNV.TRS" type="xs:double">
        <xs:annotation>
          <xs:documentation>Handelsinstrument,Kontraktvolumen,Total Return Swaps</xs:documentation>
        </xs:annotation>
      </xs:element>
      <xs:element name="HIN.KNV.FTD" type="xs:double">
        <xs:annotation>
          <xs:documentation>Handelsinstrument,Kontraktvolumen,First to Default Swaps</xs:documentation>
        </xs:annotation>
      </xs:element>
      <xs:element name="HIN.KNV.U" type="xs:double">
        <xs:annotation>
          <xs:documentation>Handelsinstrument,Kontraktvolumen,Andere Kreditderivate</xs:documentation>
        </xs:annotation>
      </xs:element>
      <xs:element name="AIN.PWW.CDS" type="xs:double">
        <xs:annotation>
          <xs:documentation>Absicherungsinstrument,Positiver Wiederbeschaffungswert,Credit Default Swaps</xs:documentation>
        </xs:annotation>
      </xs:element>
      <xs:element name="AIN.PWW.TRS" type="xs:double">
        <xs:annotation>
          <xs:documentation>Absicherungsinstrument,Positiver Wiederbeschaffungswert,Total Return Swaps</xs:documentation>
        </xs:annotation>
      </xs:element>
      <xs:element name="AIN.PWW.FTD" type="xs:double">
        <xs:annotation>
          <xs:documentation>Absicherungsinstrument,Positiver Wiederbeschaffungswert,First to Default Swaps</xs:documentation>
        </xs:annotation>
      </xs:element>
      <xs:element name="AIN.PWW.U" type="xs:double">
        <xs:annotation>
          <xs:documentation>Absicherungsinstrument,Positiver Wiederbeschaffungswert,Andere Kreditderivate</xs:documentation>
        </xs:annotation>
      </xs:element>
      <xs:element name="AIN.NWW.CDS" type="xs:double">
        <xs:annotation>
          <xs:documentation>Absicherungsinstrument,Negativer Wiederbeschaffungswert,Credit Default Swaps</xs:documentation>
        </xs:annotation>
      </xs:element>
      <xs:element name="AIN.NWW.TRS" type="xs:double">
        <xs:annotation>
          <xs:documentation>Absicherungsinstrument,Negativer Wiederbeschaffungswert,Total Return Swaps</xs:documentation>
        </xs:annotation>
      </xs:element>
      <xs:element name="AIN.NWW.FTD" type="xs:double">
        <xs:annotation>
          <xs:documentation>Absicherungsinstrument,Negativer Wiederbeschaffungswert,First to Default Swaps</xs:documentation>
        </xs:annotation>
      </xs:element>
      <xs:element name="AIN.NWW.U" type="xs:double">
        <xs:annotation>
          <xs:documentation>Absicherungsinstrument,Negativer Wiederbeschaffungswert,Andere Kreditderivate</xs:documentation>
        </xs:annotation>
      </xs:element>
      <xs:element name="AIN.KNV.CDS" type="xs:double">
        <xs:annotation>
          <xs:documentation>Absicherungsinstrument,Kontraktvolumen,Credit Default Swaps</xs:documentation>
        </xs:annotation>
      </xs:element>
      <xs:element name="AIN.KNV.TRS" type="xs:double">
        <xs:annotation>
          <xs:documentation>Absicherungsinstrument,Kontraktvolumen,Total Return Swaps</xs:documentation>
        </xs:annotation>
      </xs:element>
      <xs:element name="AIN.KNV.FTD" type="xs:double">
        <xs:annotation>
          <xs:documentation>Absicherungsinstrument,Kontraktvolumen,First to Default Swaps</xs:documentation>
        </xs:annotation>
      </xs:element>
      <xs:element name="AIN.KNV.U" type="xs:double">
        <xs:annotation>
          <xs:documentation>Absicherungsinstrument,Kontraktvolumen,Andere Kreditderivate</xs:documentation>
        </xs:annotation>
      </xs:element>
      <xs:simpleType name="AnsatzWertberichtigungen" final="restriction">
        <xs:restriction base="xs:string">
          <xs:enumeration value="REI">
            <xs:annotation>
              <xs:documentation>Wertberichtigungen/Rückstellungen für erwartete Verluste nach anerkanntem internationalen Standard gemäss Art. 25 Abs. 1 Bst. a RelV-FINMA i.V.m Art. 3 Abs. 4 Bst. c RelV-FINMA</xs:documentation>
            </xs:annotation>
          </xs:enumeration>
          <xs:enumeration value="REA">
            <xs:annotation>
              <xs:documentation>Wertberichtigungen/Rückstellungen für erwartete Verluste gemäss Art. 25 Abs. 1 Bst. a i.V.m Art. 25 Abs. 4 RelV-FINMA</xs:documentation>
            </xs:annotation>
          </xs:enumeration>
          <xs:enumeration value="REB">
            <xs:annotation>
              <xs:documentation>Wertberichtigungen/Rückstellungen für inhärente Ausfallrisiken gemäss Art. 25 Abs. 1 Bst. b RelV-FINMA</xs:documentation>
            </xs:annotation>
          </xs:enumeration>
          <xs:enumeration value="REC">
            <xs:annotation>
              <xs:documentation>Wertberichtigungen/Rückstellungen für latente Ausfallrisiken gemäss Art. 25 Abs. 1 Bst. c RelV-FINMA</xs:documentation>
            </xs:annotation>
          </xs:enumeration>
        </xs:restriction>
      </xs:simpleType>
      <xs:simpleType name="RechnungslegungsvorschriftKonzern" final="restriction">
        <xs:restriction base="xs:string">
          <xs:enumeration value="REV">
            <xs:annotation>
              <xs:documentation>Rechnungslegungsvorschriften nach RelV-FINMA</xs:documentation>
            </xs:annotation>
          </xs:enumeration>
          <xs:enumeration value="IFS">
            <xs:annotation>
              <xs:documentation>IFRS</xs:documentation>
            </xs:annotation>
          </xs:enumeration>
          <xs:enumeration value="USP">
            <xs:annotation>
              <xs:documentation>US-GAAP</xs:documentation>
            </xs:annotation>
          </xs:enumeration>
        </xs:restriction>
      </xs:simpleType>
      <xs:simpleType name="WaehrungRechnungslegung" final="restriction">
        <xs:restriction base="xs:string">
          <xs:enumeration value="CHF">
            <xs:annotation>
              <xs:documentation>Schweizer Franken</xs:documentation>
            </xs:annotation>
          </xs:enumeration>
          <xs:enumeration value="EUR">
            <xs:annotation>
              <xs:documentation>Euro</xs:documentation>
            </xs:annotation>
          </xs:enumeration>
          <xs:enumeration value="USD">
            <xs:annotation>
              <xs:documentation>US-Dollar</xs:documentation>
            </xs:annotation>
          </xs:enumeration>
          <xs:enumeration value="GBP">
            <xs:annotation>
              <xs:documentation>Britisches Pfund</xs:documentation>
            </xs:annotation>
          </xs:enumeration>
          <xs:enumeration value="JPY">
            <xs:annotation>
              <xs:documentation>Yen</xs:documentation>
            </xs:annotation>
          </xs:enumeration>
          <xs:enumeration value="UBR">
            <xs:annotation>
              <xs:documentation>Übrige Währungen</xs:documentation>
            </xs:annotation>
          </xs:enumeration>
        </xs:restriction>
      </xs:simpleType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2"/>
          <xs:element name="Language" type="xs:string" fixed="de"/>
          <xs:element name="TechNumber" type="xs:string" fixed="8"/>
        </xs:all>
      </xs:complexType>
    </xs:schema>
  </Schema>
  <Map ID="2" Name="MetaData" RootElement="Report" SchemaID="metaDataSchemaId" ShowImportExportValidationErrors="true" AutoFit="false" Append="false" PreserveSortAFLayout="true" PreserveFormat="true"/>
  <Map ID="1" Name="Report" RootElement="Report" SchemaID="schemaId" ShowImportExportValidationErrors="true" AutoFit="fals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xmlMaps" Target="xmlMap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tables/tableSingleCells1.xml><?xml version="1.0" encoding="utf-8"?>
<singleXmlCells xmlns="http://schemas.openxmlformats.org/spreadsheetml/2006/main">
  <singleXmlCell id="245" r="H1" connectionId="0">
    <xmlCellPr id="245" uniqueName="_Report_SubjectId">
      <xmlPr mapId="1" xpath="/Report/SubjectId" xmlDataType="string"/>
    </xmlCellPr>
  </singleXmlCell>
  <singleXmlCell id="246" r="H2" connectionId="0">
    <xmlCellPr id="246" uniqueName="_Report_ReferDate">
      <xmlPr mapId="1" xpath="/Report/ReferDate" xmlDataType="date"/>
    </xmlCellPr>
  </singleXmlCell>
  <singleXmlCell id="250" r="B3" connectionId="0">
    <xmlCellPr id="250" uniqueName="_Report_Version">
      <xmlPr mapId="1" xpath="/Report/Version" xmlDataType="string"/>
    </xmlCellPr>
  </singleXmlCell>
  <singleXmlCell id="251" r="B1" connectionId="0">
    <xmlCellPr id="251" uniqueName="_Report_ReportName">
      <xmlPr mapId="1" xpath="/Report/ReportName" xmlDataType="string"/>
    </xmlCellPr>
  </singleXmlCell>
  <singleXmlCell id="609" r="B4" connectionId="0">
    <xmlCellPr id="609" uniqueName="_Report_Revision">
      <xmlPr mapId="2" xpath="/Report/Revision" xmlDataType="string"/>
    </xmlCellPr>
  </singleXmlCell>
  <singleXmlCell id="610" r="B5" connectionId="0">
    <xmlCellPr id="610" uniqueName="_Report_Language">
      <xmlPr mapId="2" xpath="/Report/Language" xmlDataType="string"/>
    </xmlCellPr>
  </singleXmlCell>
  <singleXmlCell id="611" r="B6" connectionId="0">
    <xmlCellPr id="611" uniqueName="_Report_TechNumber">
      <xmlPr mapId="2" xpath="/Report/TechNumber" xmlDataType="string"/>
    </xmlCellPr>
  </singleXmlCell>
</singleXmlCells>
</file>

<file path=xl/tables/tableSingleCells10.xml><?xml version="1.0" encoding="utf-8"?>
<singleXmlCells xmlns="http://schemas.openxmlformats.org/spreadsheetml/2006/main">
  <singleXmlCell id="34" r="K40" connectionId="0">
    <xmlCellPr id="34" uniqueName="_Report_Observations_ZAR.KZA.KRN.GWK">
      <xmlPr mapId="1" xpath="/Report/Observations/ZAR.KZA.KRN.GWK" xmlDataType="double"/>
    </xmlCellPr>
  </singleXmlCell>
  <singleXmlCell id="120" r="K39" connectionId="0">
    <xmlCellPr id="120" uniqueName="_Report_Observations_ZAR.KZA.KRN.GEK">
      <xmlPr mapId="1" xpath="/Report/Observations/ZAR.KZA.KRN.GEK" xmlDataType="double"/>
    </xmlCellPr>
  </singleXmlCell>
  <singleXmlCell id="122" r="K37" connectionId="0">
    <xmlCellPr id="122" uniqueName="_Report_Observations_ZAR.KZA.KEE.CIR">
      <xmlPr mapId="1" xpath="/Report/Observations/ZAR.KZA.KEE.CIR" xmlDataType="double"/>
    </xmlCellPr>
  </singleXmlCell>
  <singleXmlCell id="125" r="K35" connectionId="0">
    <xmlCellPr id="125" uniqueName="_Report_Observations_ZAR.KZA.KEE.EPM">
      <xmlPr mapId="1" xpath="/Report/Observations/ZAR.KZA.KEE.EPM" xmlDataType="double"/>
    </xmlCellPr>
  </singleXmlCell>
  <singleXmlCell id="127" r="K36" connectionId="0">
    <xmlCellPr id="127" uniqueName="_Report_Observations_ZAR.KZA.KEE.GPM">
      <xmlPr mapId="1" xpath="/Report/Observations/ZAR.KZA.KEE.GPM" xmlDataType="double"/>
    </xmlCellPr>
  </singleXmlCell>
  <singleXmlCell id="129" r="K33" connectionId="0">
    <xmlCellPr id="129" uniqueName="_Report_Observations_ZAR.KZA.KEE.BZM">
      <xmlPr mapId="1" xpath="/Report/Observations/ZAR.KZA.KEE.BZM" xmlDataType="double"/>
    </xmlCellPr>
  </singleXmlCell>
  <singleXmlCell id="131" r="K34" connectionId="0">
    <xmlCellPr id="131" uniqueName="_Report_Observations_ZAR.KZA.KEE.EIV">
      <xmlPr mapId="1" xpath="/Report/Observations/ZAR.KZA.KEE.EIV" xmlDataType="double"/>
    </xmlCellPr>
  </singleXmlCell>
  <singleXmlCell id="150" r="K31" connectionId="0">
    <xmlCellPr id="150" uniqueName="_Report_Observations_ZAR.KZA.KEE.DVA">
      <xmlPr mapId="1" xpath="/Report/Observations/ZAR.KZA.KEE.DVA" xmlDataType="double"/>
    </xmlCellPr>
  </singleXmlCell>
  <singleXmlCell id="154" r="K32" connectionId="0">
    <xmlCellPr id="154" uniqueName="_Report_Observations_ZAR.KZA.KEE.DVF">
      <xmlPr mapId="1" xpath="/Report/Observations/ZAR.KZA.KEE.DVF" xmlDataType="double"/>
    </xmlCellPr>
  </singleXmlCell>
  <singleXmlCell id="160" r="K28" connectionId="0">
    <xmlCellPr id="160" uniqueName="_Report_Observations_ZAR.KZA.KQA.AUK">
      <xmlPr mapId="1" xpath="/Report/Observations/ZAR.KZA.KQA.AUK" xmlDataType="double"/>
    </xmlCellPr>
  </singleXmlCell>
  <singleXmlCell id="162" r="K29" connectionId="0">
    <xmlCellPr id="162" uniqueName="_Report_Observations_ZAR.KZA.KQA.AUH">
      <xmlPr mapId="1" xpath="/Report/Observations/ZAR.KZA.KQA.AUH" xmlDataType="double"/>
    </xmlCellPr>
  </singleXmlCell>
  <singleXmlCell id="164" r="K26" connectionId="0">
    <xmlCellPr id="164" uniqueName="_Report_Observations_ZAR.KZA.KQA.AWF">
      <xmlPr mapId="1" xpath="/Report/Observations/ZAR.KZA.KQA.AWF" xmlDataType="double"/>
    </xmlCellPr>
  </singleXmlCell>
  <singleXmlCell id="166" r="K27" connectionId="0">
    <xmlCellPr id="166" uniqueName="_Report_Observations_ZAR.KZA.KQA.AFK">
      <xmlPr mapId="1" xpath="/Report/Observations/ZAR.KZA.KQA.AFK" xmlDataType="double"/>
    </xmlCellPr>
  </singleXmlCell>
  <singleXmlCell id="169" r="K25" connectionId="0">
    <xmlCellPr id="169" uniqueName="_Report_Observations_ZAR.KZA.KQA.AWK">
      <xmlPr mapId="1" xpath="/Report/Observations/ZAR.KZA.KQA.AWK" xmlDataType="double"/>
    </xmlCellPr>
  </singleXmlCell>
  <singleXmlCell id="171" r="K22" connectionId="0">
    <xmlCellPr id="171" uniqueName="_Report_Observations_ZAR.KZA.KBV.EKQ">
      <xmlPr mapId="1" xpath="/Report/Observations/ZAR.KZA.KBV.EKQ" xmlDataType="double"/>
    </xmlCellPr>
  </singleXmlCell>
  <singleXmlCell id="173" r="K23" connectionId="0">
    <xmlCellPr id="173" uniqueName="_Report_Observations_ZAR.KZA.KBV.RKK">
      <xmlPr mapId="1" xpath="/Report/Observations/ZAR.KZA.KBV.RKK" xmlDataType="double"/>
    </xmlCellPr>
  </singleXmlCell>
</singleXmlCells>
</file>

<file path=xl/tables/tableSingleCells2.xml><?xml version="1.0" encoding="utf-8"?>
<singleXmlCells xmlns="http://schemas.openxmlformats.org/spreadsheetml/2006/main">
  <singleXmlCell id="340" r="K31" connectionId="0">
    <xmlCellPr id="340" uniqueName="_Report_Observations_REL.REW">
      <xmlPr mapId="1" xpath="/Report/Observations/REL.REW" xmlDataType="string"/>
    </xmlCellPr>
  </singleXmlCell>
  <singleXmlCell id="370" r="K22" connectionId="0">
    <xmlCellPr id="370" uniqueName="_Report_Observations_REL.REK">
      <xmlPr mapId="1" xpath="/Report/Observations/REL.REK" xmlDataType="string"/>
    </xmlCellPr>
  </singleXmlCell>
  <singleXmlCell id="377" r="K26" connectionId="0">
    <xmlCellPr id="377" uniqueName="_Report_Observations_REL.AWB">
      <xmlPr mapId="1" xpath="/Report/Observations/REL.AWB" xmlDataType="string"/>
    </xmlCellPr>
  </singleXmlCell>
</singleXmlCells>
</file>

<file path=xl/tables/tableSingleCells3.xml><?xml version="1.0" encoding="utf-8"?>
<singleXmlCells xmlns="http://schemas.openxmlformats.org/spreadsheetml/2006/main">
  <singleXmlCell id="36" r="K22" connectionId="0">
    <xmlCellPr id="36" uniqueName="_Report_Observations_BIL.AKT.FMI">
      <xmlPr mapId="1" xpath="/Report/Observations/BIL.AKT.FMI" xmlDataType="double"/>
    </xmlCellPr>
  </singleXmlCell>
  <singleXmlCell id="37" r="K23" connectionId="0">
    <xmlCellPr id="37" uniqueName="_Report_Observations_BIL.AKT.FBA">
      <xmlPr mapId="1" xpath="/Report/Observations/BIL.AKT.FBA" xmlDataType="double"/>
    </xmlCellPr>
  </singleXmlCell>
  <singleXmlCell id="38" r="K24" connectionId="0">
    <xmlCellPr id="38" uniqueName="_Report_Observations_BIL.AKT.WFG">
      <xmlPr mapId="1" xpath="/Report/Observations/BIL.AKT.WFG" xmlDataType="double"/>
    </xmlCellPr>
  </singleXmlCell>
  <singleXmlCell id="39" r="K25" connectionId="0">
    <xmlCellPr id="39" uniqueName="_Report_Observations_BIL.AKT.FKU">
      <xmlPr mapId="1" xpath="/Report/Observations/BIL.AKT.FKU" xmlDataType="double"/>
    </xmlCellPr>
  </singleXmlCell>
  <singleXmlCell id="40" r="K26" connectionId="0">
    <xmlCellPr id="40" uniqueName="_Report_Observations_BIL.AKT.HYP">
      <xmlPr mapId="1" xpath="/Report/Observations/BIL.AKT.HYP" xmlDataType="double"/>
    </xmlCellPr>
  </singleXmlCell>
  <singleXmlCell id="41" r="K27" connectionId="0">
    <xmlCellPr id="41" uniqueName="_Report_Observations_BIL.AKT.HYP.WOH">
      <xmlPr mapId="1" xpath="/Report/Observations/BIL.AKT.HYP.WOH" xmlDataType="double"/>
    </xmlCellPr>
  </singleXmlCell>
  <singleXmlCell id="42" r="K28" connectionId="0">
    <xmlCellPr id="42" uniqueName="_Report_Observations_BIL.AKT.HYP.WOH.IPR">
      <xmlPr mapId="1" xpath="/Report/Observations/BIL.AKT.HYP.WOH.IPR" xmlDataType="double"/>
    </xmlCellPr>
  </singleXmlCell>
  <singleXmlCell id="43" r="K29" connectionId="0">
    <xmlCellPr id="43" uniqueName="_Report_Observations_BIL.AKT.HYP.UBR">
      <xmlPr mapId="1" xpath="/Report/Observations/BIL.AKT.HYP.UBR" xmlDataType="double"/>
    </xmlCellPr>
  </singleXmlCell>
  <singleXmlCell id="57" r="K30" connectionId="0">
    <xmlCellPr id="57" uniqueName="_Report_Observations_BIL.AKT.HYP.UBR.IPR">
      <xmlPr mapId="1" xpath="/Report/Observations/BIL.AKT.HYP.UBR.IPR" xmlDataType="double"/>
    </xmlCellPr>
  </singleXmlCell>
  <singleXmlCell id="58" r="K31" connectionId="0">
    <xmlCellPr id="58" uniqueName="_Report_Observations_BIL.AKT.HGE">
      <xmlPr mapId="1" xpath="/Report/Observations/BIL.AKT.HGE" xmlDataType="double"/>
    </xmlCellPr>
  </singleXmlCell>
  <singleXmlCell id="59" r="K32" connectionId="0">
    <xmlCellPr id="59" uniqueName="_Report_Observations_BIL.AKT.WBW">
      <xmlPr mapId="1" xpath="/Report/Observations/BIL.AKT.WBW" xmlDataType="double"/>
    </xmlCellPr>
  </singleXmlCell>
  <singleXmlCell id="60" r="K33" connectionId="0">
    <xmlCellPr id="60" uniqueName="_Report_Observations_BIL.AKT.FFV">
      <xmlPr mapId="1" xpath="/Report/Observations/BIL.AKT.FFV" xmlDataType="double"/>
    </xmlCellPr>
  </singleXmlCell>
  <singleXmlCell id="61" r="K34" connectionId="0">
    <xmlCellPr id="61" uniqueName="_Report_Observations_BIL.AKT.FAN">
      <xmlPr mapId="1" xpath="/Report/Observations/BIL.AKT.FAN" xmlDataType="double"/>
    </xmlCellPr>
  </singleXmlCell>
  <singleXmlCell id="62" r="K35" connectionId="0">
    <xmlCellPr id="62" uniqueName="_Report_Observations_BIL.AKT.FAN.LIS">
      <xmlPr mapId="1" xpath="/Report/Observations/BIL.AKT.FAN.LIS" xmlDataType="double"/>
    </xmlCellPr>
  </singleXmlCell>
  <singleXmlCell id="63" r="K36" connectionId="0">
    <xmlCellPr id="63" uniqueName="_Report_Observations_BIL.AKT.FAN.HQL">
      <xmlPr mapId="1" xpath="/Report/Observations/BIL.AKT.FAN.HQL" xmlDataType="double"/>
    </xmlCellPr>
  </singleXmlCell>
  <singleXmlCell id="64" r="K37" connectionId="0">
    <xmlCellPr id="64" uniqueName="_Report_Observations_BIL.AKT.REA">
      <xmlPr mapId="1" xpath="/Report/Observations/BIL.AKT.REA" xmlDataType="double"/>
    </xmlCellPr>
  </singleXmlCell>
  <singleXmlCell id="65" r="K38" connectionId="0">
    <xmlCellPr id="65" uniqueName="_Report_Observations_BIL.AKT.BET">
      <xmlPr mapId="1" xpath="/Report/Observations/BIL.AKT.BET" xmlDataType="double"/>
    </xmlCellPr>
  </singleXmlCell>
  <singleXmlCell id="66" r="K39" connectionId="0">
    <xmlCellPr id="66" uniqueName="_Report_Observations_BIL.AKT.SAN">
      <xmlPr mapId="1" xpath="/Report/Observations/BIL.AKT.SAN" xmlDataType="double"/>
    </xmlCellPr>
  </singleXmlCell>
  <singleXmlCell id="75" r="K40" connectionId="0">
    <xmlCellPr id="75" uniqueName="_Report_Observations_BIL.AKT.SAN.LBU">
      <xmlPr mapId="1" xpath="/Report/Observations/BIL.AKT.SAN.LBU" xmlDataType="double"/>
    </xmlCellPr>
  </singleXmlCell>
  <singleXmlCell id="76" r="K41" connectionId="0">
    <xmlCellPr id="76" uniqueName="_Report_Observations_BIL.AKT.SAN.OFL">
      <xmlPr mapId="1" xpath="/Report/Observations/BIL.AKT.SAN.OFL" xmlDataType="double"/>
    </xmlCellPr>
  </singleXmlCell>
  <singleXmlCell id="77" r="K42" connectionId="0">
    <xmlCellPr id="77" uniqueName="_Report_Observations_BIL.AKT.SAN.UES.UEB">
      <xmlPr mapId="1" xpath="/Report/Observations/BIL.AKT.SAN.UES.UEB" xmlDataType="double"/>
    </xmlCellPr>
  </singleXmlCell>
  <singleXmlCell id="78" r="K43" connectionId="0">
    <xmlCellPr id="78" uniqueName="_Report_Observations_BIL.AKT.SAN.UES.SWA">
      <xmlPr mapId="1" xpath="/Report/Observations/BIL.AKT.SAN.UES.SWA" xmlDataType="double"/>
    </xmlCellPr>
  </singleXmlCell>
  <singleXmlCell id="79" r="K44" connectionId="0">
    <xmlCellPr id="79" uniqueName="_Report_Observations_BIL.AKT.IMW">
      <xmlPr mapId="1" xpath="/Report/Observations/BIL.AKT.IMW" xmlDataType="double"/>
    </xmlCellPr>
  </singleXmlCell>
  <singleXmlCell id="80" r="K45" connectionId="0">
    <xmlCellPr id="80" uniqueName="_Report_Observations_BIL.AKT.IMW.GWI">
      <xmlPr mapId="1" xpath="/Report/Observations/BIL.AKT.IMW.GWI" xmlDataType="double"/>
    </xmlCellPr>
  </singleXmlCell>
  <singleXmlCell id="81" r="K46" connectionId="0">
    <xmlCellPr id="81" uniqueName="_Report_Observations_BIL.AKT.IMW.PLI">
      <xmlPr mapId="1" xpath="/Report/Observations/BIL.AKT.IMW.PLI" xmlDataType="double"/>
    </xmlCellPr>
  </singleXmlCell>
  <singleXmlCell id="82" r="K47" connectionId="0">
    <xmlCellPr id="82" uniqueName="_Report_Observations_BIL.AKT.SON">
      <xmlPr mapId="1" xpath="/Report/Observations/BIL.AKT.SON" xmlDataType="double"/>
    </xmlCellPr>
  </singleXmlCell>
  <singleXmlCell id="83" r="K48" connectionId="0">
    <xmlCellPr id="83" uniqueName="_Report_Observations_BIL.AKT.NEG">
      <xmlPr mapId="1" xpath="/Report/Observations/BIL.AKT.NEG" xmlDataType="double"/>
    </xmlCellPr>
  </singleXmlCell>
  <singleXmlCell id="84" r="K49" connectionId="0">
    <xmlCellPr id="84" uniqueName="_Report_Observations_BIL.AKT.TOT">
      <xmlPr mapId="1" xpath="/Report/Observations/BIL.AKT.TOT" xmlDataType="double"/>
    </xmlCellPr>
  </singleXmlCell>
  <singleXmlCell id="104" r="K50" connectionId="0">
    <xmlCellPr id="104" uniqueName="_Report_Observations_BIL.AKT.TOT.NRA">
      <xmlPr mapId="1" xpath="/Report/Observations/BIL.AKT.TOT.NRA" xmlDataType="double"/>
    </xmlCellPr>
  </singleXmlCell>
  <singleXmlCell id="105" r="K51" connectionId="0">
    <xmlCellPr id="105" uniqueName="_Report_Observations_BIL.AKT.TOT.NRA.WAF">
      <xmlPr mapId="1" xpath="/Report/Observations/BIL.AKT.TOT.NRA.WAF" xmlDataType="double"/>
    </xmlCellPr>
  </singleXmlCell>
  <singleXmlCell id="106" r="K53" connectionId="0">
    <xmlCellPr id="106" uniqueName="_Report_Observations_BIL.PAS.VBA">
      <xmlPr mapId="1" xpath="/Report/Observations/BIL.PAS.VBA" xmlDataType="double"/>
    </xmlCellPr>
  </singleXmlCell>
  <singleXmlCell id="107" r="K54" connectionId="0">
    <xmlCellPr id="107" uniqueName="_Report_Observations_BIL.PAS.WFG">
      <xmlPr mapId="1" xpath="/Report/Observations/BIL.PAS.WFG" xmlDataType="double"/>
    </xmlCellPr>
  </singleXmlCell>
  <singleXmlCell id="108" r="K55" connectionId="0">
    <xmlCellPr id="108" uniqueName="_Report_Observations_BIL.PAS.VKE">
      <xmlPr mapId="1" xpath="/Report/Observations/BIL.PAS.VKE" xmlDataType="double"/>
    </xmlCellPr>
  </singleXmlCell>
  <singleXmlCell id="109" r="K56" connectionId="0">
    <xmlCellPr id="109" uniqueName="_Report_Observations_BIL.PAS.HGE">
      <xmlPr mapId="1" xpath="/Report/Observations/BIL.PAS.HGE" xmlDataType="double"/>
    </xmlCellPr>
  </singleXmlCell>
  <singleXmlCell id="110" r="K57" connectionId="0">
    <xmlCellPr id="110" uniqueName="_Report_Observations_BIL.PAS.WBW">
      <xmlPr mapId="1" xpath="/Report/Observations/BIL.PAS.WBW" xmlDataType="double"/>
    </xmlCellPr>
  </singleXmlCell>
  <singleXmlCell id="111" r="K58" connectionId="0">
    <xmlCellPr id="111" uniqueName="_Report_Observations_BIL.PAS.FFV">
      <xmlPr mapId="1" xpath="/Report/Observations/BIL.PAS.FFV" xmlDataType="double"/>
    </xmlCellPr>
  </singleXmlCell>
  <singleXmlCell id="112" r="K59" connectionId="0">
    <xmlCellPr id="112" uniqueName="_Report_Observations_BIL.PAS.KOB">
      <xmlPr mapId="1" xpath="/Report/Observations/BIL.PAS.KOB" xmlDataType="double"/>
    </xmlCellPr>
  </singleXmlCell>
  <singleXmlCell id="121" r="K60" connectionId="0">
    <xmlCellPr id="121" uniqueName="_Report_Observations_BIL.PAS.APF">
      <xmlPr mapId="1" xpath="/Report/Observations/BIL.PAS.APF" xmlDataType="double"/>
    </xmlCellPr>
  </singleXmlCell>
  <singleXmlCell id="123" r="K61" connectionId="0">
    <xmlCellPr id="123" uniqueName="_Report_Observations_BIL.PAS.APF.RW1">
      <xmlPr mapId="1" xpath="/Report/Observations/BIL.PAS.APF.RW1" xmlDataType="double"/>
    </xmlCellPr>
  </singleXmlCell>
  <singleXmlCell id="124" r="K62" connectionId="0">
    <xmlCellPr id="124" uniqueName="_Report_Observations_BIL.PAS.APF.RM1">
      <xmlPr mapId="1" xpath="/Report/Observations/BIL.PAS.APF.RM1" xmlDataType="double"/>
    </xmlCellPr>
  </singleXmlCell>
  <singleXmlCell id="126" r="K63" connectionId="0">
    <xmlCellPr id="126" uniqueName="_Report_Observations_BIL.PAS.REA">
      <xmlPr mapId="1" xpath="/Report/Observations/BIL.PAS.REA" xmlDataType="double"/>
    </xmlCellPr>
  </singleXmlCell>
  <singleXmlCell id="128" r="K64" connectionId="0">
    <xmlCellPr id="128" uniqueName="_Report_Observations_BIL.PAS.SON">
      <xmlPr mapId="1" xpath="/Report/Observations/BIL.PAS.SON" xmlDataType="double"/>
    </xmlCellPr>
  </singleXmlCell>
  <singleXmlCell id="130" r="K65" connectionId="0">
    <xmlCellPr id="130" uniqueName="_Report_Observations_BIL.PAS.RUE_SEB">
      <xmlPr mapId="1" xpath="/Report/Observations/BIL.PAS.RUE/SEB" xmlDataType="double"/>
    </xmlCellPr>
  </singleXmlCell>
  <singleXmlCell id="132" r="K66" connectionId="0">
    <xmlCellPr id="132" uniqueName="_Report_Observations_BIL.PAS.RAB_SEB">
      <xmlPr mapId="1" xpath="/Report/Observations/BIL.PAS.RAB/SEB" xmlDataType="double"/>
    </xmlCellPr>
  </singleXmlCell>
  <singleXmlCell id="133" r="K67" connectionId="0">
    <xmlCellPr id="133" uniqueName="_Report_Observations_BIL.PAS.GKA_SEB">
      <xmlPr mapId="1" xpath="/Report/Observations/BIL.PAS.GKA/SEB" xmlDataType="double"/>
    </xmlCellPr>
  </singleXmlCell>
  <singleXmlCell id="134" r="K68" connectionId="0">
    <xmlCellPr id="134" uniqueName="_Report_Observations_BIL.PAS.KRE_SEB">
      <xmlPr mapId="1" xpath="/Report/Observations/BIL.PAS.KRE/SEB" xmlDataType="double"/>
    </xmlCellPr>
  </singleXmlCell>
  <singleXmlCell id="135" r="K69" connectionId="0">
    <xmlCellPr id="135" uniqueName="_Report_Observations_BIL.PAS.KRE.RSK">
      <xmlPr mapId="1" xpath="/Report/Observations/BIL.PAS.KRE.RSK" xmlDataType="double"/>
    </xmlCellPr>
  </singleXmlCell>
  <singleXmlCell id="161" r="K70" connectionId="0">
    <xmlCellPr id="161" uniqueName="_Report_Observations_BIL.PAS.GRE_SEB">
      <xmlPr mapId="1" xpath="/Report/Observations/BIL.PAS.GRE/SEB" xmlDataType="double"/>
    </xmlCellPr>
  </singleXmlCell>
  <singleXmlCell id="163" r="K71" connectionId="0">
    <xmlCellPr id="163" uniqueName="_Report_Observations_BIL.PAS.WUR_SEB">
      <xmlPr mapId="1" xpath="/Report/Observations/BIL.PAS.WUR/SEB" xmlDataType="double"/>
    </xmlCellPr>
  </singleXmlCell>
  <singleXmlCell id="165" r="K72" connectionId="0">
    <xmlCellPr id="165" uniqueName="_Report_Observations_BIL.PAS.EKA_SEB">
      <xmlPr mapId="1" xpath="/Report/Observations/BIL.PAS.EKA/SEB" xmlDataType="double"/>
    </xmlCellPr>
  </singleXmlCell>
  <singleXmlCell id="167" r="K73" connectionId="0">
    <xmlCellPr id="167" uniqueName="_Report_Observations_BIL.PAS.MAE_SEB">
      <xmlPr mapId="1" xpath="/Report/Observations/BIL.PAS.MAE/SEB" xmlDataType="double"/>
    </xmlCellPr>
  </singleXmlCell>
  <singleXmlCell id="168" r="K74" connectionId="0">
    <xmlCellPr id="168" uniqueName="_Report_Observations_BIL.PAS.GEV">
      <xmlPr mapId="1" xpath="/Report/Observations/BIL.PAS.GEV" xmlDataType="double"/>
    </xmlCellPr>
  </singleXmlCell>
  <singleXmlCell id="170" r="K75" connectionId="0">
    <xmlCellPr id="170" uniqueName="_Report_Observations_BIL.PAS.GEV.MAK">
      <xmlPr mapId="1" xpath="/Report/Observations/BIL.PAS.GEV.MAK" xmlDataType="double"/>
    </xmlCellPr>
  </singleXmlCell>
  <singleXmlCell id="172" r="K76" connectionId="0">
    <xmlCellPr id="172" uniqueName="_Report_Observations_BIL.PAS.TOT">
      <xmlPr mapId="1" xpath="/Report/Observations/BIL.PAS.TOT" xmlDataType="double"/>
    </xmlCellPr>
  </singleXmlCell>
  <singleXmlCell id="174" r="K77" connectionId="0">
    <xmlCellPr id="174" uniqueName="_Report_Observations_BIL.PAS.TOT.NRA">
      <xmlPr mapId="1" xpath="/Report/Observations/BIL.PAS.TOT.NRA" xmlDataType="double"/>
    </xmlCellPr>
  </singleXmlCell>
  <singleXmlCell id="175" r="K78" connectionId="0">
    <xmlCellPr id="175" uniqueName="_Report_Observations_BIL.PAS.TOT.NRA.WAF">
      <xmlPr mapId="1" xpath="/Report/Observations/BIL.PAS.TOT.NRA.WAF" xmlDataType="double"/>
    </xmlCellPr>
  </singleXmlCell>
  <singleXmlCell id="192" r="K110" connectionId="0">
    <xmlCellPr id="192" uniqueName="_Report_Observations_KRD.KRV.UEK.FKU_T.T.BRW">
      <xmlPr mapId="1" xpath="/Report/Observations/KRD.KRV.UEK.FKU/T.T.BRW" xmlDataType="double"/>
    </xmlCellPr>
  </singleXmlCell>
  <singleXmlCell id="193" r="K111" connectionId="0">
    <xmlCellPr id="193" uniqueName="_Report_Observations_KRD.KRV.UEK.FKU_UNG.T.BRW">
      <xmlPr mapId="1" xpath="/Report/Observations/KRD.KRV.UEK.FKU/UNG.T.BRW" xmlDataType="double"/>
    </xmlCellPr>
  </singleXmlCell>
  <singleXmlCell id="194" r="K112" connectionId="0">
    <xmlCellPr id="194" uniqueName="_Report_Observations_KRD.KRV.UEK.FKU_UNG.ORK.BRW">
      <xmlPr mapId="1" xpath="/Report/Observations/KRD.KRV.UEK.FKU/UNG.ORK.BRW" xmlDataType="double"/>
    </xmlCellPr>
  </singleXmlCell>
  <singleXmlCell id="195" r="K113" connectionId="0">
    <xmlCellPr id="195" uniqueName="_Report_Observations_KRD.KRV.UEK.FKU_GED.T.BRW">
      <xmlPr mapId="1" xpath="/Report/Observations/KRD.KRV.UEK.FKU/GED.T.BRW" xmlDataType="double"/>
    </xmlCellPr>
  </singleXmlCell>
  <singleXmlCell id="196" r="K114" connectionId="0">
    <xmlCellPr id="196" uniqueName="_Report_Observations_KRD.KRV.UEK.FKU_GED.ORK.BRW">
      <xmlPr mapId="1" xpath="/Report/Observations/KRD.KRV.UEK.FKU/GED.ORK.BRW" xmlDataType="double"/>
    </xmlCellPr>
  </singleXmlCell>
  <singleXmlCell id="197" r="K115" connectionId="0">
    <xmlCellPr id="197" uniqueName="_Report_Observations_KRD.KRV.UEK.FKU_HYD.U.BRW">
      <xmlPr mapId="1" xpath="/Report/Observations/KRD.KRV.UEK.FKU/HYD.U.BRW" xmlDataType="double"/>
    </xmlCellPr>
  </singleXmlCell>
  <singleXmlCell id="198" r="K116" connectionId="0">
    <xmlCellPr id="198" uniqueName="_Report_Observations_KRD.KRV.UEK.FKU_LBK.U.BRW">
      <xmlPr mapId="1" xpath="/Report/Observations/KRD.KRV.UEK.FKU/LBK.U.BRW" xmlDataType="double"/>
    </xmlCellPr>
  </singleXmlCell>
  <singleXmlCell id="199" r="K117" connectionId="0">
    <xmlCellPr id="199" uniqueName="_Report_Observations_KRD.KRV.UEK.FKU_GED_U.U.BRW">
      <xmlPr mapId="1" xpath="/Report/Observations/KRD.KRV.UEK.FKU/GED_U.U.BRW" xmlDataType="double"/>
    </xmlCellPr>
  </singleXmlCell>
  <singleXmlCell id="200" r="K107" connectionId="0">
    <xmlCellPr id="200" uniqueName="_Report_Observations_BIL.PAS.TOT.FVN.VNP_ORG">
      <xmlPr mapId="1" xpath="/Report/Observations/BIL.PAS.TOT.FVN.VNP/ORG" xmlDataType="double"/>
    </xmlCellPr>
  </singleXmlCell>
  <singleXmlCell id="201" r="K108" connectionId="0">
    <xmlCellPr id="201" uniqueName="_Report_Observations_BIL.PAS.TOT.FVN.VNP_NAP">
      <xmlPr mapId="1" xpath="/Report/Observations/BIL.PAS.TOT.FVN.VNP/NAP" xmlDataType="double"/>
    </xmlCellPr>
  </singleXmlCell>
  <singleXmlCell id="215" r="K100" connectionId="0">
    <xmlCellPr id="215" uniqueName="_Report_Observations_BIL.AKT.TOT.FVN.FNP_GRG">
      <xmlPr mapId="1" xpath="/Report/Observations/BIL.AKT.TOT.FVN.FNP/GRG" xmlDataType="double"/>
    </xmlCellPr>
  </singleXmlCell>
  <singleXmlCell id="216" r="K101" connectionId="0">
    <xmlCellPr id="216" uniqueName="_Report_Observations_BIL.AKT.TOT.FVN.FNP_VGS">
      <xmlPr mapId="1" xpath="/Report/Observations/BIL.AKT.TOT.FVN.FNP/VGS" xmlDataType="double"/>
    </xmlCellPr>
  </singleXmlCell>
  <singleXmlCell id="217" r="K102" connectionId="0">
    <xmlCellPr id="217" uniqueName="_Report_Observations_BIL.AKT.TOT.FVN.FNP_ORG">
      <xmlPr mapId="1" xpath="/Report/Observations/BIL.AKT.TOT.FVN.FNP/ORG" xmlDataType="double"/>
    </xmlCellPr>
  </singleXmlCell>
  <singleXmlCell id="218" r="K103" connectionId="0">
    <xmlCellPr id="218" uniqueName="_Report_Observations_BIL.AKT.TOT.FVN.FNP_NAP">
      <xmlPr mapId="1" xpath="/Report/Observations/BIL.AKT.TOT.FVN.FNP/NAP" xmlDataType="double"/>
    </xmlCellPr>
  </singleXmlCell>
  <singleXmlCell id="219" r="K104" connectionId="0">
    <xmlCellPr id="219" uniqueName="_Report_Observations_BIL.PAS.TOT.FVN.VNP_QUB">
      <xmlPr mapId="1" xpath="/Report/Observations/BIL.PAS.TOT.FVN.VNP/QUB" xmlDataType="double"/>
    </xmlCellPr>
  </singleXmlCell>
  <singleXmlCell id="220" r="K105" connectionId="0">
    <xmlCellPr id="220" uniqueName="_Report_Observations_BIL.PAS.TOT.FVN.VNP_GRG">
      <xmlPr mapId="1" xpath="/Report/Observations/BIL.PAS.TOT.FVN.VNP/GRG" xmlDataType="double"/>
    </xmlCellPr>
  </singleXmlCell>
  <singleXmlCell id="221" r="K106" connectionId="0">
    <xmlCellPr id="221" uniqueName="_Report_Observations_BIL.PAS.TOT.FVN.VNP_VGS">
      <xmlPr mapId="1" xpath="/Report/Observations/BIL.PAS.TOT.FVN.VNP/VGS" xmlDataType="double"/>
    </xmlCellPr>
  </singleXmlCell>
  <singleXmlCell id="326" r="K130" connectionId="0">
    <xmlCellPr id="326" uniqueName="_Report_Observations_BIL.PAS.RUE.RAR.NRV.NIT.ZEI">
      <xmlPr mapId="1" xpath="/Report/Observations/BIL.PAS.RUE.RAR.NRV.NIT.ZEI" xmlDataType="double"/>
    </xmlCellPr>
  </singleXmlCell>
  <singleXmlCell id="327" r="K131" connectionId="0">
    <xmlCellPr id="327" uniqueName="_Report_Observations_BIL.PAS.RUE.RAR.NRV.INH.UDW">
      <xmlPr mapId="1" xpath="/Report/Observations/BIL.PAS.RUE.RAR.NRV.INH.UDW" xmlDataType="double"/>
    </xmlCellPr>
  </singleXmlCell>
  <singleXmlCell id="328" r="K132" connectionId="0">
    <xmlCellPr id="328" uniqueName="_Report_Observations_BIL.PAS.RUE.RAR.NRV.INH.ZEI">
      <xmlPr mapId="1" xpath="/Report/Observations/BIL.PAS.RUE.RAR.NRV.INH.ZEI" xmlDataType="double"/>
    </xmlCellPr>
  </singleXmlCell>
  <singleXmlCell id="332" r="K129" connectionId="0">
    <xmlCellPr id="332" uniqueName="_Report_Observations_BIL.PAS.RUE.RAR.NRV.NIT.UDW">
      <xmlPr mapId="1" xpath="/Report/Observations/BIL.PAS.RUE.RAR.NRV.NIT.UDW" xmlDataType="double"/>
    </xmlCellPr>
  </singleXmlCell>
  <singleXmlCell id="356" r="K120" connectionId="0">
    <xmlCellPr id="356" uniqueName="_Report_Observations_KRD.KRV.HYK.HYP_BGL.BRW">
      <xmlPr mapId="1" xpath="/Report/Observations/KRD.KRV.HYK.HYP/BGL.BRW" xmlDataType="double"/>
    </xmlCellPr>
  </singleXmlCell>
  <singleXmlCell id="357" r="K121" connectionId="0">
    <xmlCellPr id="357" uniqueName="_Report_Observations_KRD.KRV.HYK.HYP_GIL.BRW">
      <xmlPr mapId="1" xpath="/Report/Observations/KRD.KRV.HYK.HYP/GIL.BRW" xmlDataType="double"/>
    </xmlCellPr>
  </singleXmlCell>
  <singleXmlCell id="358" r="K122" connectionId="0">
    <xmlCellPr id="358" uniqueName="_Report_Observations_KRD.KRV.HYK.HYP_U.BRW">
      <xmlPr mapId="1" xpath="/Report/Observations/KRD.KRV.HYK.HYP/U.BRW" xmlDataType="double"/>
    </xmlCellPr>
  </singleXmlCell>
  <singleXmlCell id="359" r="K124" connectionId="0">
    <xmlCellPr id="359" uniqueName="_Report_Observations_ARI.WAL.WNG.INA.UDW">
      <xmlPr mapId="1" xpath="/Report/Observations/ARI.WAL.WNG.INA.UDW" xmlDataType="double"/>
    </xmlCellPr>
  </singleXmlCell>
  <singleXmlCell id="360" r="K125" connectionId="0">
    <xmlCellPr id="360" uniqueName="_Report_Observations_ARI.WAL.WNG.INA.ZEI">
      <xmlPr mapId="1" xpath="/Report/Observations/ARI.WAL.WNG.INA.ZEI" xmlDataType="double"/>
    </xmlCellPr>
  </singleXmlCell>
  <singleXmlCell id="361" r="K126" connectionId="0">
    <xmlCellPr id="361" uniqueName="_Report_Observations_ARI.WAL.WNG.INH.UDW">
      <xmlPr mapId="1" xpath="/Report/Observations/ARI.WAL.WNG.INH.UDW" xmlDataType="double"/>
    </xmlCellPr>
  </singleXmlCell>
  <singleXmlCell id="362" r="K127" connectionId="0">
    <xmlCellPr id="362" uniqueName="_Report_Observations_ARI.WAL.WNG.INH.ZEI">
      <xmlPr mapId="1" xpath="/Report/Observations/ARI.WAL.WNG.INH.ZEI" xmlDataType="double"/>
    </xmlCellPr>
  </singleXmlCell>
  <singleXmlCell id="365" r="K118" connectionId="0">
    <xmlCellPr id="365" uniqueName="_Report_Observations_KRD.KRV.HYK.HYP_T.BRW">
      <xmlPr mapId="1" xpath="/Report/Observations/KRD.KRV.HYK.HYP/T.BRW" xmlDataType="double"/>
    </xmlCellPr>
  </singleXmlCell>
  <singleXmlCell id="366" r="K119" connectionId="0">
    <xmlCellPr id="366" uniqueName="_Report_Observations_KRD.KRV.HYK.HYP_WLG.BRW">
      <xmlPr mapId="1" xpath="/Report/Observations/KRD.KRV.HYK.HYP/WLG.BRW" xmlDataType="double"/>
    </xmlCellPr>
  </singleXmlCell>
  <singleXmlCell id="382" r="K80" connectionId="0">
    <xmlCellPr id="382" uniqueName="_Report_Observations_ABI.EVT">
      <xmlPr mapId="1" xpath="/Report/Observations/ABI.EVT" xmlDataType="double"/>
    </xmlCellPr>
  </singleXmlCell>
  <singleXmlCell id="384" r="K81" connectionId="0">
    <xmlCellPr id="384" uniqueName="_Report_Observations_ABI.UWZ">
      <xmlPr mapId="1" xpath="/Report/Observations/ABI.UWZ" xmlDataType="double"/>
    </xmlCellPr>
  </singleXmlCell>
  <singleXmlCell id="387" r="K82" connectionId="0">
    <xmlCellPr id="387" uniqueName="_Report_Observations_ABI.ENV">
      <xmlPr mapId="1" xpath="/Report/Observations/ABI.ENV" xmlDataType="double"/>
    </xmlCellPr>
  </singleXmlCell>
  <singleXmlCell id="390" r="K83" connectionId="0">
    <xmlCellPr id="390" uniqueName="_Report_Observations_ABI.VKR">
      <xmlPr mapId="1" xpath="/Report/Observations/ABI.VKR" xmlDataType="double"/>
    </xmlCellPr>
  </singleXmlCell>
  <singleXmlCell id="392" r="K85" connectionId="0">
    <xmlCellPr id="392" uniqueName="_Report_Observations_STK.PBD_I">
      <xmlPr mapId="1" xpath="/Report/Observations/STK.PBD/I" xmlDataType="double"/>
    </xmlCellPr>
  </singleXmlCell>
  <singleXmlCell id="393" r="K86" connectionId="0">
    <xmlCellPr id="393" uniqueName="_Report_Observations_STK.PBD_A">
      <xmlPr mapId="1" xpath="/Report/Observations/STK.PBD/A" xmlDataType="double"/>
    </xmlCellPr>
  </singleXmlCell>
  <singleXmlCell id="394" r="K88" connectionId="0">
    <xmlCellPr id="394" uniqueName="_Report_Observations_KUV.DPV.WEB">
      <xmlPr mapId="1" xpath="/Report/Observations/KUV.DPV.WEB" xmlDataType="double"/>
    </xmlCellPr>
  </singleXmlCell>
  <singleXmlCell id="395" r="K89" connectionId="0">
    <xmlCellPr id="395" uniqueName="_Report_Observations_KUV.VEV.VVM">
      <xmlPr mapId="1" xpath="/Report/Observations/KUV.VEV.VVM" xmlDataType="double"/>
    </xmlCellPr>
  </singleXmlCell>
  <singleXmlCell id="413" r="K91" connectionId="0">
    <xmlCellPr id="413" uniqueName="_Report_Observations_ABI.TRE.AKT.TAN">
      <xmlPr mapId="1" xpath="/Report/Observations/ABI.TRE.AKT.TAN" xmlDataType="double"/>
    </xmlCellPr>
  </singleXmlCell>
  <singleXmlCell id="416" r="K92" connectionId="0">
    <xmlCellPr id="416" uniqueName="_Report_Observations_ABI.TRE.AKT.TAN.TBD">
      <xmlPr mapId="1" xpath="/Report/Observations/ABI.TRE.AKT.TAN.TBD" xmlDataType="double"/>
    </xmlCellPr>
  </singleXmlCell>
  <singleXmlCell id="419" r="K93" connectionId="0">
    <xmlCellPr id="419" uniqueName="_Report_Observations_ABI.TRE.AKT.TAN.TBG">
      <xmlPr mapId="1" xpath="/Report/Observations/ABI.TRE.AKT.TAN.TBG" xmlDataType="double"/>
    </xmlCellPr>
  </singleXmlCell>
  <singleXmlCell id="422" r="K94" connectionId="0">
    <xmlCellPr id="422" uniqueName="_Report_Observations_ABI.TRE.AKT.TAK">
      <xmlPr mapId="1" xpath="/Report/Observations/ABI.TRE.AKT.TAK" xmlDataType="double"/>
    </xmlCellPr>
  </singleXmlCell>
  <singleXmlCell id="424" r="K95" connectionId="0">
    <xmlCellPr id="424" uniqueName="_Report_Observations_ABI.TRE.AKT.TSB">
      <xmlPr mapId="1" xpath="/Report/Observations/ABI.TRE.AKT.TSB" xmlDataType="double"/>
    </xmlCellPr>
  </singleXmlCell>
  <singleXmlCell id="425" r="K96" connectionId="0">
    <xmlCellPr id="425" uniqueName="_Report_Observations_ABI.TRE.AKT.KRY">
      <xmlPr mapId="1" xpath="/Report/Observations/ABI.TRE.AKT.KRY" xmlDataType="double"/>
    </xmlCellPr>
  </singleXmlCell>
  <singleXmlCell id="426" r="K97" connectionId="0">
    <xmlCellPr id="426" uniqueName="_Report_Observations_ABI.TRE.AKT.TAG">
      <xmlPr mapId="1" xpath="/Report/Observations/ABI.TRE.AKT.TAG" xmlDataType="double"/>
    </xmlCellPr>
  </singleXmlCell>
  <singleXmlCell id="427" r="K99" connectionId="0">
    <xmlCellPr id="427" uniqueName="_Report_Observations_BIL.AKT.TOT.FVN.FNP_QUB">
      <xmlPr mapId="1" xpath="/Report/Observations/BIL.AKT.TOT.FVN.FNP/QUB" xmlDataType="double"/>
    </xmlCellPr>
  </singleXmlCell>
</singleXmlCells>
</file>

<file path=xl/tables/tableSingleCells4.xml><?xml version="1.0" encoding="utf-8"?>
<singleXmlCells xmlns="http://schemas.openxmlformats.org/spreadsheetml/2006/main">
  <singleXmlCell id="86" r="K52" connectionId="0">
    <xmlCellPr id="86" uniqueName="_Report_Observations_EFR.VRB">
      <xmlPr mapId="1" xpath="/Report/Observations/EFR.VRB" xmlDataType="double"/>
    </xmlCellPr>
  </singleXmlCell>
  <singleXmlCell id="87" r="K53" connectionId="0">
    <xmlCellPr id="87" uniqueName="_Report_Observations_EFR.STE">
      <xmlPr mapId="1" xpath="/Report/Observations/EFR.STE" xmlDataType="double"/>
    </xmlCellPr>
  </singleXmlCell>
  <singleXmlCell id="89" r="K54" connectionId="0">
    <xmlCellPr id="89" uniqueName="_Report_Observations_EFR.EGV">
      <xmlPr mapId="1" xpath="/Report/Observations/EFR.EGV" xmlDataType="double"/>
    </xmlCellPr>
  </singleXmlCell>
  <singleXmlCell id="91" r="K55" connectionId="0">
    <xmlCellPr id="91" uniqueName="_Report_Observations_EFR.EGV.MAG">
      <xmlPr mapId="1" xpath="/Report/Observations/EFR.EGV.MAG" xmlDataType="double"/>
    </xmlCellPr>
  </singleXmlCell>
  <singleXmlCell id="96" r="K50" connectionId="0">
    <xmlCellPr id="96" uniqueName="_Report_Observations_EFR.AEG">
      <xmlPr mapId="1" xpath="/Report/Observations/EFR.AEG" xmlDataType="double"/>
    </xmlCellPr>
  </singleXmlCell>
  <singleXmlCell id="99" r="K51" connectionId="0">
    <xmlCellPr id="99" uniqueName="_Report_Observations_EFR.AAU">
      <xmlPr mapId="1" xpath="/Report/Observations/EFR.AAU" xmlDataType="double"/>
    </xmlCellPr>
  </singleXmlCell>
  <singleXmlCell id="136" r="K30" connectionId="0">
    <xmlCellPr id="136" uniqueName="_Report_Observations_EFR.ERK.KEG.KWA">
      <xmlPr mapId="1" xpath="/Report/Observations/EFR.ERK.KEG.KWA" xmlDataType="double"/>
    </xmlCellPr>
  </singleXmlCell>
  <singleXmlCell id="137" r="K31" connectionId="0">
    <xmlCellPr id="137" uniqueName="_Report_Observations_EFR.ERK.KEG.KKG">
      <xmlPr mapId="1" xpath="/Report/Observations/EFR.ERK.KEG.KKG" xmlDataType="double"/>
    </xmlCellPr>
  </singleXmlCell>
  <singleXmlCell id="139" r="K32" connectionId="0">
    <xmlCellPr id="139" uniqueName="_Report_Observations_EFR.ERK.KEG.KDL">
      <xmlPr mapId="1" xpath="/Report/Observations/EFR.ERK.KEG.KDL" xmlDataType="double"/>
    </xmlCellPr>
  </singleXmlCell>
  <singleXmlCell id="141" r="K33" connectionId="0">
    <xmlCellPr id="141" uniqueName="_Report_Observations_EFR.ERK.KAU">
      <xmlPr mapId="1" xpath="/Report/Observations/EFR.ERK.KAU" xmlDataType="double"/>
    </xmlCellPr>
  </singleXmlCell>
  <singleXmlCell id="149" r="K38" connectionId="0">
    <xmlCellPr id="149" uniqueName="_Report_Observations_EFR.UER.BER">
      <xmlPr mapId="1" xpath="/Report/Observations/EFR.UER.BER" xmlDataType="double"/>
    </xmlCellPr>
  </singleXmlCell>
  <singleXmlCell id="153" r="K39" connectionId="0">
    <xmlCellPr id="153" uniqueName="_Report_Observations_EFR.UER.LER">
      <xmlPr mapId="1" xpath="/Report/Observations/EFR.UER.LER" xmlDataType="double"/>
    </xmlCellPr>
  </singleXmlCell>
  <singleXmlCell id="157" r="K34" connectionId="0">
    <xmlCellPr id="157" uniqueName="_Report_Observations_EFR.ERK">
      <xmlPr mapId="1" xpath="/Report/Observations/EFR.ERK" xmlDataType="double"/>
    </xmlCellPr>
  </singleXmlCell>
  <singleXmlCell id="158" r="K35" connectionId="0">
    <xmlCellPr id="158" uniqueName="_Report_Observations_EFR.ERH">
      <xmlPr mapId="1" xpath="/Report/Observations/EFR.ERH" xmlDataType="double"/>
    </xmlCellPr>
  </singleXmlCell>
  <singleXmlCell id="159" r="K37" connectionId="0">
    <xmlCellPr id="159" uniqueName="_Report_Observations_EFR.UER.ERV">
      <xmlPr mapId="1" xpath="/Report/Observations/EFR.UER.ERV" xmlDataType="double"/>
    </xmlCellPr>
  </singleXmlCell>
  <singleXmlCell id="176" r="K41" connectionId="0">
    <xmlCellPr id="176" uniqueName="_Report_Observations_EFR.UER.AOA">
      <xmlPr mapId="1" xpath="/Report/Observations/EFR.UER.AOA" xmlDataType="double"/>
    </xmlCellPr>
  </singleXmlCell>
  <singleXmlCell id="177" r="K42" connectionId="0">
    <xmlCellPr id="177" uniqueName="_Report_Observations_EFR.UER">
      <xmlPr mapId="1" xpath="/Report/Observations/EFR.UER" xmlDataType="double"/>
    </xmlCellPr>
  </singleXmlCell>
  <singleXmlCell id="178" r="K44" connectionId="0">
    <xmlCellPr id="178" uniqueName="_Report_Observations_EFR.GAU.PAF">
      <xmlPr mapId="1" xpath="/Report/Observations/EFR.GAU.PAF" xmlDataType="double"/>
    </xmlCellPr>
  </singleXmlCell>
  <singleXmlCell id="182" r="K40" connectionId="0">
    <xmlCellPr id="182" uniqueName="_Report_Observations_EFR.UER.AOE">
      <xmlPr mapId="1" xpath="/Report/Observations/EFR.UER.AOE" xmlDataType="double"/>
    </xmlCellPr>
  </singleXmlCell>
  <singleXmlCell id="184" r="K49" connectionId="0">
    <xmlCellPr id="184" uniqueName="_Report_Observations_EFR.GER">
      <xmlPr mapId="1" xpath="/Report/Observations/EFR.GER" xmlDataType="double"/>
    </xmlCellPr>
  </singleXmlCell>
  <singleXmlCell id="188" r="K45" connectionId="0">
    <xmlCellPr id="188" uniqueName="_Report_Observations_EFR.GAU.SAF">
      <xmlPr mapId="1" xpath="/Report/Observations/EFR.GAU.SAF" xmlDataType="double"/>
    </xmlCellPr>
  </singleXmlCell>
  <singleXmlCell id="189" r="K46" connectionId="0">
    <xmlCellPr id="189" uniqueName="_Report_Observations_EFR.GAU">
      <xmlPr mapId="1" xpath="/Report/Observations/EFR.GAU" xmlDataType="double"/>
    </xmlCellPr>
  </singleXmlCell>
  <singleXmlCell id="190" r="K47" connectionId="0">
    <xmlCellPr id="190" uniqueName="_Report_Observations_EFR.WBB">
      <xmlPr mapId="1" xpath="/Report/Observations/EFR.WBB" xmlDataType="double"/>
    </xmlCellPr>
  </singleXmlCell>
  <singleXmlCell id="191" r="K48" connectionId="0">
    <xmlCellPr id="191" uniqueName="_Report_Observations_EFR.VRW">
      <xmlPr mapId="1" xpath="/Report/Observations/EFR.VRW" xmlDataType="double"/>
    </xmlCellPr>
  </singleXmlCell>
  <singleXmlCell id="428" r="K22" connectionId="0">
    <xmlCellPr id="428" uniqueName="_Report_Observations_EFR.ERZ.BEZ.ZEG.ZDK">
      <xmlPr mapId="1" xpath="/Report/Observations/EFR.ERZ.BEZ.ZEG.ZDK" xmlDataType="double"/>
    </xmlCellPr>
  </singleXmlCell>
  <singleXmlCell id="429" r="K27" connectionId="0">
    <xmlCellPr id="429" uniqueName="_Report_Observations_EFR.ERZ.WBZ">
      <xmlPr mapId="1" xpath="/Report/Observations/EFR.ERZ.WBZ" xmlDataType="double"/>
    </xmlCellPr>
  </singleXmlCell>
  <singleXmlCell id="430" r="K28" connectionId="0">
    <xmlCellPr id="430" uniqueName="_Report_Observations_EFR.ERZ">
      <xmlPr mapId="1" xpath="/Report/Observations/EFR.ERZ" xmlDataType="double"/>
    </xmlCellPr>
  </singleXmlCell>
  <singleXmlCell id="436" r="K23" connectionId="0">
    <xmlCellPr id="436" uniqueName="_Report_Observations_EFR.ERZ.BEZ.ZEG.ZDH">
      <xmlPr mapId="1" xpath="/Report/Observations/EFR.ERZ.BEZ.ZEG.ZDH" xmlDataType="double"/>
    </xmlCellPr>
  </singleXmlCell>
  <singleXmlCell id="439" r="K24" connectionId="0">
    <xmlCellPr id="439" uniqueName="_Report_Observations_EFR.ERZ.BEZ.ZEG.ZDF">
      <xmlPr mapId="1" xpath="/Report/Observations/EFR.ERZ.BEZ.ZEG.ZDF" xmlDataType="double"/>
    </xmlCellPr>
  </singleXmlCell>
  <singleXmlCell id="441" r="K25" connectionId="0">
    <xmlCellPr id="441" uniqueName="_Report_Observations_EFR.ERZ.BEZ.ZAU">
      <xmlPr mapId="1" xpath="/Report/Observations/EFR.ERZ.BEZ.ZAU" xmlDataType="double"/>
    </xmlCellPr>
  </singleXmlCell>
  <singleXmlCell id="443" r="K26" connectionId="0">
    <xmlCellPr id="443" uniqueName="_Report_Observations_EFR.ERZ.BEZ">
      <xmlPr mapId="1" xpath="/Report/Observations/EFR.ERZ.BEZ" xmlDataType="double"/>
    </xmlCellPr>
  </singleXmlCell>
</singleXmlCells>
</file>

<file path=xl/tables/tableSingleCells5.xml><?xml version="1.0" encoding="utf-8"?>
<singleXmlCells xmlns="http://schemas.openxmlformats.org/spreadsheetml/2006/main">
  <singleXmlCell id="269" r="K58" connectionId="0">
    <xmlCellPr id="269" uniqueName="_Report_Observations_BIL.PAS.MAE_AZU">
      <xmlPr mapId="1" xpath="/Report/Observations/BIL.PAS.MAE/AZU" xmlDataType="double"/>
    </xmlCellPr>
  </singleXmlCell>
  <singleXmlCell id="271" r="K57" connectionId="0">
    <xmlCellPr id="271" uniqueName="_Report_Observations_BIL.PAS.MAE_ZUG">
      <xmlPr mapId="1" xpath="/Report/Observations/BIL.PAS.MAE/ZUG" xmlDataType="double"/>
    </xmlCellPr>
  </singleXmlCell>
  <singleXmlCell id="272" r="K59" connectionId="0">
    <xmlCellPr id="272" uniqueName="_Report_Observations_BIL.PAS.MAE_BEN">
      <xmlPr mapId="1" xpath="/Report/Observations/BIL.PAS.MAE/BEN" xmlDataType="double"/>
    </xmlCellPr>
  </singleXmlCell>
  <singleXmlCell id="273" r="K50" connectionId="0">
    <xmlCellPr id="273" uniqueName="_Report_Observations_BIL.PAS.EKA_ATB">
      <xmlPr mapId="1" xpath="/Report/Observations/BIL.PAS.EKA/ATB" xmlDataType="double"/>
    </xmlCellPr>
  </singleXmlCell>
  <singleXmlCell id="274" r="K54" connectionId="0">
    <xmlCellPr id="274" uniqueName="_Report_Observations_BIL.PAS.MAE_KAE">
      <xmlPr mapId="1" xpath="/Report/Observations/BIL.PAS.MAE/KAE" xmlDataType="double"/>
    </xmlCellPr>
  </singleXmlCell>
  <singleXmlCell id="275" r="K53" connectionId="0">
    <xmlCellPr id="275" uniqueName="_Report_Observations_BIL.PAS.MAE_SEV">
      <xmlPr mapId="1" xpath="/Report/Observations/BIL.PAS.MAE/SEV" xmlDataType="double"/>
    </xmlCellPr>
  </singleXmlCell>
  <singleXmlCell id="276" r="K56" connectionId="0">
    <xmlCellPr id="276" uniqueName="_Report_Observations_BIL.PAS.MAE_ATB">
      <xmlPr mapId="1" xpath="/Report/Observations/BIL.PAS.MAE/ATB" xmlDataType="double"/>
    </xmlCellPr>
  </singleXmlCell>
  <singleXmlCell id="277" r="K55" connectionId="0">
    <xmlCellPr id="277" uniqueName="_Report_Observations_BIL.PAS.MAE_KAR">
      <xmlPr mapId="1" xpath="/Report/Observations/BIL.PAS.MAE/KAR" xmlDataType="double"/>
    </xmlCellPr>
  </singleXmlCell>
  <singleXmlCell id="292" r="K47" connectionId="0">
    <xmlCellPr id="292" uniqueName="_Report_Observations_BIL.PAS.EKA_SEV">
      <xmlPr mapId="1" xpath="/Report/Observations/BIL.PAS.EKA/SEV" xmlDataType="double"/>
    </xmlCellPr>
  </singleXmlCell>
  <singleXmlCell id="296" r="K49" connectionId="0">
    <xmlCellPr id="296" uniqueName="_Report_Observations_BIL.PAS.EKA_VKA">
      <xmlPr mapId="1" xpath="/Report/Observations/BIL.PAS.EKA/VKA" xmlDataType="double"/>
    </xmlCellPr>
  </singleXmlCell>
  <singleXmlCell id="297" r="K48" connectionId="0">
    <xmlCellPr id="297" uniqueName="_Report_Observations_BIL.PAS.EKA_EWK">
      <xmlPr mapId="1" xpath="/Report/Observations/BIL.PAS.EKA/EWK" xmlDataType="double"/>
    </xmlCellPr>
  </singleXmlCell>
  <singleXmlCell id="298" r="K40" connectionId="0">
    <xmlCellPr id="298" uniqueName="_Report_Observations_BIL.PAS.GRE_DBB">
      <xmlPr mapId="1" xpath="/Report/Observations/BIL.PAS.GRE/DBB" xmlDataType="double"/>
    </xmlCellPr>
  </singleXmlCell>
  <singleXmlCell id="299" r="K43" connectionId="0">
    <xmlCellPr id="299" uniqueName="_Report_Observations_BIL.PAS.WUR_SEV">
      <xmlPr mapId="1" xpath="/Report/Observations/BIL.PAS.WUR/SEV" xmlDataType="double"/>
    </xmlCellPr>
  </singleXmlCell>
  <singleXmlCell id="300" r="K44" connectionId="0">
    <xmlCellPr id="300" uniqueName="_Report_Observations_BIL.PAS.WUR_DBB">
      <xmlPr mapId="1" xpath="/Report/Observations/BIL.PAS.WUR/DBB" xmlDataType="double"/>
    </xmlCellPr>
  </singleXmlCell>
  <singleXmlCell id="316" r="K36" connectionId="0">
    <xmlCellPr id="316" uniqueName="_Report_Observations_BIL.PAS.GRE_ZUG">
      <xmlPr mapId="1" xpath="/Report/Observations/BIL.PAS.GRE/ZUG" xmlDataType="double"/>
    </xmlCellPr>
  </singleXmlCell>
  <singleXmlCell id="319" r="K35" connectionId="0">
    <xmlCellPr id="319" uniqueName="_Report_Observations_BIL.PAS.GRE_SEV">
      <xmlPr mapId="1" xpath="/Report/Observations/BIL.PAS.GRE/SEV" xmlDataType="double"/>
    </xmlCellPr>
  </singleXmlCell>
  <singleXmlCell id="322" r="K38" connectionId="0">
    <xmlCellPr id="322" uniqueName="_Report_Observations_BIL.PAS.GRE_EVA">
      <xmlPr mapId="1" xpath="/Report/Observations/BIL.PAS.GRE/EVA" xmlDataType="double"/>
    </xmlCellPr>
  </singleXmlCell>
  <singleXmlCell id="324" r="K37" connectionId="0">
    <xmlCellPr id="324" uniqueName="_Report_Observations_BIL.PAS.GRE_AZU">
      <xmlPr mapId="1" xpath="/Report/Observations/BIL.PAS.GRE/AZU" xmlDataType="double"/>
    </xmlCellPr>
  </singleXmlCell>
  <singleXmlCell id="325" r="K39" connectionId="0">
    <xmlCellPr id="325" uniqueName="_Report_Observations_BIL.PAS.GRE_ABE">
      <xmlPr mapId="1" xpath="/Report/Observations/BIL.PAS.GRE/ABE" xmlDataType="double"/>
    </xmlCellPr>
  </singleXmlCell>
  <singleXmlCell id="329" r="K30" connectionId="0">
    <xmlCellPr id="329" uniqueName="_Report_Observations_BIL.PAS.KRE_AZU">
      <xmlPr mapId="1" xpath="/Report/Observations/BIL.PAS.KRE/AZU" xmlDataType="double"/>
    </xmlCellPr>
  </singleXmlCell>
  <singleXmlCell id="330" r="K32" connectionId="0">
    <xmlCellPr id="330" uniqueName="_Report_Observations_BIL.PAS.KRE_DBB">
      <xmlPr mapId="1" xpath="/Report/Observations/BIL.PAS.KRE/DBB" xmlDataType="double"/>
    </xmlCellPr>
  </singleXmlCell>
  <singleXmlCell id="331" r="K31" connectionId="0">
    <xmlCellPr id="331" uniqueName="_Report_Observations_BIL.PAS.KRE_BEN">
      <xmlPr mapId="1" xpath="/Report/Observations/BIL.PAS.KRE/BEN" xmlDataType="double"/>
    </xmlCellPr>
  </singleXmlCell>
  <singleXmlCell id="347" r="K25" connectionId="0">
    <xmlCellPr id="347" uniqueName="_Report_Observations_BIL.PAS.GKA_ATB">
      <xmlPr mapId="1" xpath="/Report/Observations/BIL.PAS.GKA/ATB" xmlDataType="double"/>
    </xmlCellPr>
  </singleXmlCell>
  <singleXmlCell id="350" r="K24" connectionId="0">
    <xmlCellPr id="350" uniqueName="_Report_Observations_BIL.PAS.GKA_KAR">
      <xmlPr mapId="1" xpath="/Report/Observations/BIL.PAS.GKA/KAR" xmlDataType="double"/>
    </xmlCellPr>
  </singleXmlCell>
  <singleXmlCell id="354" r="K29" connectionId="0">
    <xmlCellPr id="354" uniqueName="_Report_Observations_BIL.PAS.KRE_LAG">
      <xmlPr mapId="1" xpath="/Report/Observations/BIL.PAS.KRE/LAG" xmlDataType="double"/>
    </xmlCellPr>
  </singleXmlCell>
  <singleXmlCell id="355" r="K28" connectionId="0">
    <xmlCellPr id="355" uniqueName="_Report_Observations_BIL.PAS.KRE_SEV">
      <xmlPr mapId="1" xpath="/Report/Observations/BIL.PAS.KRE/SEV" xmlDataType="double"/>
    </xmlCellPr>
  </singleXmlCell>
  <singleXmlCell id="363" r="K23" connectionId="0">
    <xmlCellPr id="363" uniqueName="_Report_Observations_BIL.PAS.GKA_KAE">
      <xmlPr mapId="1" xpath="/Report/Observations/BIL.PAS.GKA/KAE" xmlDataType="double"/>
    </xmlCellPr>
  </singleXmlCell>
  <singleXmlCell id="364" r="K22" connectionId="0">
    <xmlCellPr id="364" uniqueName="_Report_Observations_BIL.PAS.GKA_SEV">
      <xmlPr mapId="1" xpath="/Report/Observations/BIL.PAS.GKA/SEV" xmlDataType="double"/>
    </xmlCellPr>
  </singleXmlCell>
  <singleXmlCell id="488" r="K60" connectionId="0">
    <xmlCellPr id="488" uniqueName="_Report_Observations_BIL.PAS.MAE_DBB">
      <xmlPr mapId="1" xpath="/Report/Observations/BIL.PAS.MAE/DBB" xmlDataType="double"/>
    </xmlCellPr>
  </singleXmlCell>
  <singleXmlCell id="490" r="K63" connectionId="0">
    <xmlCellPr id="490" uniqueName="_Report_Observations_EGK.VAK.GEK">
      <xmlPr mapId="1" xpath="/Report/Observations/EGK.VAK.GEK" xmlDataType="double"/>
    </xmlCellPr>
  </singleXmlCell>
  <singleXmlCell id="492" r="K65" connectionId="0">
    <xmlCellPr id="492" uniqueName="_Report_Observations_EGK.VAK.BEK">
      <xmlPr mapId="1" xpath="/Report/Observations/EGK.VAK.BEK" xmlDataType="double"/>
    </xmlCellPr>
  </singleXmlCell>
  <singleXmlCell id="493" r="K64" connectionId="0">
    <xmlCellPr id="493" uniqueName="_Report_Observations_BIL.PAS.GKA_GEK">
      <xmlPr mapId="1" xpath="/Report/Observations/BIL.PAS.GKA/GEK" xmlDataType="double"/>
    </xmlCellPr>
  </singleXmlCell>
  <singleXmlCell id="495" r="K66" connectionId="0">
    <xmlCellPr id="495" uniqueName="_Report_Observations_BIL.PAS.GKA_BEK">
      <xmlPr mapId="1" xpath="/Report/Observations/BIL.PAS.GKA/BEK" xmlDataType="double"/>
    </xmlCellPr>
  </singleXmlCell>
</singleXmlCells>
</file>

<file path=xl/tables/tableSingleCells6.xml><?xml version="1.0" encoding="utf-8"?>
<singleXmlCells xmlns="http://schemas.openxmlformats.org/spreadsheetml/2006/main">
  <singleXmlCell id="5" r="O27" connectionId="0">
    <xmlCellPr id="5" uniqueName="_Report_Observations_BIL.PAS.RUE.RAR.NRV.NIT_WAD">
      <xmlPr mapId="1" xpath="/Report/Observations/BIL.PAS.RUE.RAR.NRV.NIT/WAD" xmlDataType="double"/>
    </xmlCellPr>
  </singleXmlCell>
  <singleXmlCell id="7" r="O28" connectionId="0">
    <xmlCellPr id="7" uniqueName="_Report_Observations_BIL.PAS.RUE.RAR.NRV.INH_WAD">
      <xmlPr mapId="1" xpath="/Report/Observations/BIL.PAS.RUE.RAR.NRV.INH/WAD" xmlDataType="double"/>
    </xmlCellPr>
  </singleXmlCell>
  <singleXmlCell id="9" r="P46" connectionId="0">
    <xmlCellPr id="9" uniqueName="_Report_Observations_ARI.WAL.WNG.WLR_UZW">
      <xmlPr mapId="1" xpath="/Report/Observations/ARI.WAL.WNG.WLR/UZW" xmlDataType="double"/>
    </xmlCellPr>
  </singleXmlCell>
  <singleXmlCell id="10" r="O26" connectionId="0">
    <xmlCellPr id="10" uniqueName="_Report_Observations_BIL.PAS.RUE.RAR.NRV.INT_WAD">
      <xmlPr mapId="1" xpath="/Report/Observations/BIL.PAS.RUE.RAR.NRV.INT/WAD" xmlDataType="double"/>
    </xmlCellPr>
  </singleXmlCell>
  <singleXmlCell id="11" r="P44" connectionId="0">
    <xmlCellPr id="11" uniqueName="_Report_Observations_ARI.WAL.WNG.INA_UZW">
      <xmlPr mapId="1" xpath="/Report/Observations/ARI.WAL.WNG.INA/UZW" xmlDataType="double"/>
    </xmlCellPr>
  </singleXmlCell>
  <singleXmlCell id="12" r="O23" connectionId="0">
    <xmlCellPr id="12" uniqueName="_Report_Observations_BIL.PAS.RUE.RAR_WAD">
      <xmlPr mapId="1" xpath="/Report/Observations/BIL.PAS.RUE.RAR/WAD" xmlDataType="double"/>
    </xmlCellPr>
  </singleXmlCell>
  <singleXmlCell id="13" r="P45" connectionId="0">
    <xmlCellPr id="13" uniqueName="_Report_Observations_ARI.WAL.WNG.INH_UZW">
      <xmlPr mapId="1" xpath="/Report/Observations/ARI.WAL.WNG.INH/UZW" xmlDataType="double"/>
    </xmlCellPr>
  </singleXmlCell>
  <singleXmlCell id="14" r="O24" connectionId="0">
    <xmlCellPr id="14" uniqueName="_Report_Observations_BIL.PAS.RUE.RAR.RRV_WAD">
      <xmlPr mapId="1" xpath="/Report/Observations/BIL.PAS.RUE.RAR.RRV/WAD" xmlDataType="double"/>
    </xmlCellPr>
  </singleXmlCell>
  <singleXmlCell id="15" r="O21" connectionId="0">
    <xmlCellPr id="15" uniqueName="_Report_Observations_BIL.PAS.RUE.RLS_WAD">
      <xmlPr mapId="1" xpath="/Report/Observations/BIL.PAS.RUE.RLS/WAD" xmlDataType="double"/>
    </xmlCellPr>
  </singleXmlCell>
  <singleXmlCell id="16" r="P43" connectionId="0">
    <xmlCellPr id="16" uniqueName="_Report_Observations_ARI.WAL.WNG.IAA_UZW">
      <xmlPr mapId="1" xpath="/Report/Observations/ARI.WAL.WNG.IAA/UZW" xmlDataType="double"/>
    </xmlCellPr>
  </singleXmlCell>
  <singleXmlCell id="17" r="O22" connectionId="0">
    <xmlCellPr id="17" uniqueName="_Report_Observations_BIL.PAS.RUE.RVV_WAD">
      <xmlPr mapId="1" xpath="/Report/Observations/BIL.PAS.RUE.RVV/WAD" xmlDataType="double"/>
    </xmlCellPr>
  </singleXmlCell>
  <singleXmlCell id="18" r="P41" connectionId="0">
    <xmlCellPr id="18" uniqueName="_Report_Observations_ARI.WAL.WGF_UZW">
      <xmlPr mapId="1" xpath="/Report/Observations/ARI.WAL.WGF/UZW" xmlDataType="double"/>
    </xmlCellPr>
  </singleXmlCell>
  <singleXmlCell id="19" r="P28" connectionId="0">
    <xmlCellPr id="19" uniqueName="_Report_Observations_BIL.PAS.RUE.RAR.NRV.INH_UZW">
      <xmlPr mapId="1" xpath="/Report/Observations/BIL.PAS.RUE.RAR.NRV.INH/UZW" xmlDataType="double"/>
    </xmlCellPr>
  </singleXmlCell>
  <singleXmlCell id="20" r="P29" connectionId="0">
    <xmlCellPr id="20" uniqueName="_Report_Observations_BIL.PAS.RUE.RAR.NRV.LAT_UZW">
      <xmlPr mapId="1" xpath="/Report/Observations/BIL.PAS.RUE.RAR.NRV.LAT/UZW" xmlDataType="double"/>
    </xmlCellPr>
  </singleXmlCell>
  <singleXmlCell id="21" r="P35" connectionId="0">
    <xmlCellPr id="21" uniqueName="_Report_Observations_BIL.PAS.RAB_UZW">
      <xmlPr mapId="1" xpath="/Report/Observations/BIL.PAS.RAB/UZW" xmlDataType="double"/>
    </xmlCellPr>
  </singleXmlCell>
  <singleXmlCell id="22" r="P36" connectionId="0">
    <xmlCellPr id="22" uniqueName="_Report_Observations_ARI.WAL_UZW.T">
      <xmlPr mapId="1" xpath="/Report/Observations/ARI.WAL/UZW.T" xmlDataType="double"/>
    </xmlCellPr>
  </singleXmlCell>
  <singleXmlCell id="23" r="P33" connectionId="0">
    <xmlCellPr id="23" uniqueName="_Report_Observations_BIL.PAS.RUE.UEB.RFP_UZW">
      <xmlPr mapId="1" xpath="/Report/Observations/BIL.PAS.RUE.UEB.RFP/UZW" xmlDataType="double"/>
    </xmlCellPr>
  </singleXmlCell>
  <singleXmlCell id="25" r="P34" connectionId="0">
    <xmlCellPr id="25" uniqueName="_Report_Observations_BIL.PAS.RUE_UZW">
      <xmlPr mapId="1" xpath="/Report/Observations/BIL.PAS.RUE/UZW" xmlDataType="double"/>
    </xmlCellPr>
  </singleXmlCell>
  <singleXmlCell id="27" r="P31" connectionId="0">
    <xmlCellPr id="27" uniqueName="_Report_Observations_BIL.PAS.RUE.RFR_UZW">
      <xmlPr mapId="1" xpath="/Report/Observations/BIL.PAS.RUE.RFR/UZW" xmlDataType="double"/>
    </xmlCellPr>
  </singleXmlCell>
  <singleXmlCell id="29" r="P32" connectionId="0">
    <xmlCellPr id="29" uniqueName="_Report_Observations_BIL.PAS.RUE.UEB_UZW">
      <xmlPr mapId="1" xpath="/Report/Observations/BIL.PAS.RUE.UEB/UZW" xmlDataType="double"/>
    </xmlCellPr>
  </singleXmlCell>
  <singleXmlCell id="32" r="P30" connectionId="0">
    <xmlCellPr id="32" uniqueName="_Report_Observations_BIL.PAS.RUE.RAG_UZW">
      <xmlPr mapId="1" xpath="/Report/Observations/BIL.PAS.RUE.RAG/UZW" xmlDataType="double"/>
    </xmlCellPr>
  </singleXmlCell>
  <singleXmlCell id="44" r="N28" connectionId="0">
    <xmlCellPr id="44" uniqueName="_Report_Observations_BIL.PAS.RUE.RAR.NRV.INH_UMB">
      <xmlPr mapId="1" xpath="/Report/Observations/BIL.PAS.RUE.RAR.NRV.INH/UMB" xmlDataType="double"/>
    </xmlCellPr>
  </singleXmlCell>
  <singleXmlCell id="45" r="N29" connectionId="0">
    <xmlCellPr id="45" uniqueName="_Report_Observations_BIL.PAS.RUE.RAR.NRV.LAT_UMB">
      <xmlPr mapId="1" xpath="/Report/Observations/BIL.PAS.RUE.RAR.NRV.LAT/UMB" xmlDataType="double"/>
    </xmlCellPr>
  </singleXmlCell>
  <singleXmlCell id="46" r="N26" connectionId="0">
    <xmlCellPr id="46" uniqueName="_Report_Observations_BIL.PAS.RUE.RAR.NRV.INT_UMB">
      <xmlPr mapId="1" xpath="/Report/Observations/BIL.PAS.RUE.RAR.NRV.INT/UMB" xmlDataType="double"/>
    </xmlCellPr>
  </singleXmlCell>
  <singleXmlCell id="47" r="N27" connectionId="0">
    <xmlCellPr id="47" uniqueName="_Report_Observations_BIL.PAS.RUE.RAR.NRV.NIT_UMB">
      <xmlPr mapId="1" xpath="/Report/Observations/BIL.PAS.RUE.RAR.NRV.NIT/UMB" xmlDataType="double"/>
    </xmlCellPr>
  </singleXmlCell>
  <singleXmlCell id="48" r="O45" connectionId="0">
    <xmlCellPr id="48" uniqueName="_Report_Observations_ARI.WAL.WNG.INH_WAD">
      <xmlPr mapId="1" xpath="/Report/Observations/ARI.WAL.WNG.INH/WAD" xmlDataType="double"/>
    </xmlCellPr>
  </singleXmlCell>
  <singleXmlCell id="49" r="N24" connectionId="0">
    <xmlCellPr id="49" uniqueName="_Report_Observations_BIL.PAS.RUE.RAR.RRV_UMB">
      <xmlPr mapId="1" xpath="/Report/Observations/BIL.PAS.RUE.RAR.RRV/UMB" xmlDataType="double"/>
    </xmlCellPr>
  </singleXmlCell>
  <singleXmlCell id="50" r="O46" connectionId="0">
    <xmlCellPr id="50" uniqueName="_Report_Observations_ARI.WAL.WNG.WLR_WAD">
      <xmlPr mapId="1" xpath="/Report/Observations/ARI.WAL.WNG.WLR/WAD" xmlDataType="double"/>
    </xmlCellPr>
  </singleXmlCell>
  <singleXmlCell id="51" r="O43" connectionId="0">
    <xmlCellPr id="51" uniqueName="_Report_Observations_ARI.WAL.WNG.IAA_WAD">
      <xmlPr mapId="1" xpath="/Report/Observations/ARI.WAL.WNG.IAA/WAD" xmlDataType="double"/>
    </xmlCellPr>
  </singleXmlCell>
  <singleXmlCell id="52" r="N22" connectionId="0">
    <xmlCellPr id="52" uniqueName="_Report_Observations_BIL.PAS.RUE.RVV_UMB">
      <xmlPr mapId="1" xpath="/Report/Observations/BIL.PAS.RUE.RVV/UMB" xmlDataType="double"/>
    </xmlCellPr>
  </singleXmlCell>
  <singleXmlCell id="53" r="O44" connectionId="0">
    <xmlCellPr id="53" uniqueName="_Report_Observations_ARI.WAL.WNG.INA_WAD">
      <xmlPr mapId="1" xpath="/Report/Observations/ARI.WAL.WNG.INA/WAD" xmlDataType="double"/>
    </xmlCellPr>
  </singleXmlCell>
  <singleXmlCell id="54" r="N23" connectionId="0">
    <xmlCellPr id="54" uniqueName="_Report_Observations_BIL.PAS.RUE.RAR_UMB">
      <xmlPr mapId="1" xpath="/Report/Observations/BIL.PAS.RUE.RAR/UMB" xmlDataType="double"/>
    </xmlCellPr>
  </singleXmlCell>
  <singleXmlCell id="55" r="O41" connectionId="0">
    <xmlCellPr id="55" uniqueName="_Report_Observations_ARI.WAL.WGF_WAD">
      <xmlPr mapId="1" xpath="/Report/Observations/ARI.WAL.WGF/WAD" xmlDataType="double"/>
    </xmlCellPr>
  </singleXmlCell>
  <singleXmlCell id="56" r="N21" connectionId="0">
    <xmlCellPr id="56" uniqueName="_Report_Observations_BIL.PAS.RUE.RLS_UMB">
      <xmlPr mapId="1" xpath="/Report/Observations/BIL.PAS.RUE.RLS/UMB" xmlDataType="double"/>
    </xmlCellPr>
  </singleXmlCell>
  <singleXmlCell id="67" r="O29" connectionId="0">
    <xmlCellPr id="67" uniqueName="_Report_Observations_BIL.PAS.RUE.RAR.NRV.LAT_WAD">
      <xmlPr mapId="1" xpath="/Report/Observations/BIL.PAS.RUE.RAR.NRV.LAT/WAD" xmlDataType="double"/>
    </xmlCellPr>
  </singleXmlCell>
  <singleXmlCell id="68" r="O36" connectionId="0">
    <xmlCellPr id="68" uniqueName="_Report_Observations_ARI.WAL_WAD.T">
      <xmlPr mapId="1" xpath="/Report/Observations/ARI.WAL/WAD.T" xmlDataType="double"/>
    </xmlCellPr>
  </singleXmlCell>
  <singleXmlCell id="69" r="O34" connectionId="0">
    <xmlCellPr id="69" uniqueName="_Report_Observations_BIL.PAS.RUE_WAD">
      <xmlPr mapId="1" xpath="/Report/Observations/BIL.PAS.RUE/WAD" xmlDataType="double"/>
    </xmlCellPr>
  </singleXmlCell>
  <singleXmlCell id="70" r="O35" connectionId="0">
    <xmlCellPr id="70" uniqueName="_Report_Observations_BIL.PAS.RAB_WAD">
      <xmlPr mapId="1" xpath="/Report/Observations/BIL.PAS.RAB/WAD" xmlDataType="double"/>
    </xmlCellPr>
  </singleXmlCell>
  <singleXmlCell id="71" r="O32" connectionId="0">
    <xmlCellPr id="71" uniqueName="_Report_Observations_BIL.PAS.RUE.UEB_WAD">
      <xmlPr mapId="1" xpath="/Report/Observations/BIL.PAS.RUE.UEB/WAD" xmlDataType="double"/>
    </xmlCellPr>
  </singleXmlCell>
  <singleXmlCell id="72" r="O33" connectionId="0">
    <xmlCellPr id="72" uniqueName="_Report_Observations_BIL.PAS.RUE.UEB.RFP_WAD">
      <xmlPr mapId="1" xpath="/Report/Observations/BIL.PAS.RUE.UEB.RFP/WAD" xmlDataType="double"/>
    </xmlCellPr>
  </singleXmlCell>
  <singleXmlCell id="73" r="O30" connectionId="0">
    <xmlCellPr id="73" uniqueName="_Report_Observations_BIL.PAS.RUE.RAG_WAD">
      <xmlPr mapId="1" xpath="/Report/Observations/BIL.PAS.RUE.RAG/WAD" xmlDataType="double"/>
    </xmlCellPr>
  </singleXmlCell>
  <singleXmlCell id="74" r="O31" connectionId="0">
    <xmlCellPr id="74" uniqueName="_Report_Observations_BIL.PAS.RUE.RFR_WAD">
      <xmlPr mapId="1" xpath="/Report/Observations/BIL.PAS.RUE.RFR/WAD" xmlDataType="double"/>
    </xmlCellPr>
  </singleXmlCell>
  <singleXmlCell id="85" r="M29" connectionId="0">
    <xmlCellPr id="85" uniqueName="_Report_Observations_BIL.PAS.RUE.RAR.NRV.LAT_AEK">
      <xmlPr mapId="1" xpath="/Report/Observations/BIL.PAS.RUE.RAR.NRV.LAT/AEK" xmlDataType="double"/>
    </xmlCellPr>
  </singleXmlCell>
  <singleXmlCell id="88" r="M27" connectionId="0">
    <xmlCellPr id="88" uniqueName="_Report_Observations_BIL.PAS.RUE.RAR.NRV.NIT_AEK">
      <xmlPr mapId="1" xpath="/Report/Observations/BIL.PAS.RUE.RAR.NRV.NIT/AEK" xmlDataType="double"/>
    </xmlCellPr>
  </singleXmlCell>
  <singleXmlCell id="90" r="M28" connectionId="0">
    <xmlCellPr id="90" uniqueName="_Report_Observations_BIL.PAS.RUE.RAR.NRV.INH_AEK">
      <xmlPr mapId="1" xpath="/Report/Observations/BIL.PAS.RUE.RAR.NRV.INH/AEK" xmlDataType="double"/>
    </xmlCellPr>
  </singleXmlCell>
  <singleXmlCell id="92" r="N46" connectionId="0">
    <xmlCellPr id="92" uniqueName="_Report_Observations_ARI.WAL.WNG.WLR_UMB">
      <xmlPr mapId="1" xpath="/Report/Observations/ARI.WAL.WNG.WLR/UMB" xmlDataType="double"/>
    </xmlCellPr>
  </singleXmlCell>
  <singleXmlCell id="93" r="M26" connectionId="0">
    <xmlCellPr id="93" uniqueName="_Report_Observations_BIL.PAS.RUE.RAR.NRV.INT_AEK">
      <xmlPr mapId="1" xpath="/Report/Observations/BIL.PAS.RUE.RAR.NRV.INT/AEK" xmlDataType="double"/>
    </xmlCellPr>
  </singleXmlCell>
  <singleXmlCell id="94" r="N44" connectionId="0">
    <xmlCellPr id="94" uniqueName="_Report_Observations_ARI.WAL.WNG.INA_UMB">
      <xmlPr mapId="1" xpath="/Report/Observations/ARI.WAL.WNG.INA/UMB" xmlDataType="double"/>
    </xmlCellPr>
  </singleXmlCell>
  <singleXmlCell id="95" r="M23" connectionId="0">
    <xmlCellPr id="95" uniqueName="_Report_Observations_BIL.PAS.RUE.RAR_AEK">
      <xmlPr mapId="1" xpath="/Report/Observations/BIL.PAS.RUE.RAR/AEK" xmlDataType="double"/>
    </xmlCellPr>
  </singleXmlCell>
  <singleXmlCell id="97" r="N45" connectionId="0">
    <xmlCellPr id="97" uniqueName="_Report_Observations_ARI.WAL.WNG.INH_UMB">
      <xmlPr mapId="1" xpath="/Report/Observations/ARI.WAL.WNG.INH/UMB" xmlDataType="double"/>
    </xmlCellPr>
  </singleXmlCell>
  <singleXmlCell id="98" r="M24" connectionId="0">
    <xmlCellPr id="98" uniqueName="_Report_Observations_BIL.PAS.RUE.RAR.RRV_AEK">
      <xmlPr mapId="1" xpath="/Report/Observations/BIL.PAS.RUE.RAR.RRV/AEK" xmlDataType="double"/>
    </xmlCellPr>
  </singleXmlCell>
  <singleXmlCell id="100" r="M21" connectionId="0">
    <xmlCellPr id="100" uniqueName="_Report_Observations_BIL.PAS.RUE.RLS_AEK">
      <xmlPr mapId="1" xpath="/Report/Observations/BIL.PAS.RUE.RLS/AEK" xmlDataType="double"/>
    </xmlCellPr>
  </singleXmlCell>
  <singleXmlCell id="101" r="N43" connectionId="0">
    <xmlCellPr id="101" uniqueName="_Report_Observations_ARI.WAL.WNG.IAA_UMB">
      <xmlPr mapId="1" xpath="/Report/Observations/ARI.WAL.WNG.IAA/UMB" xmlDataType="double"/>
    </xmlCellPr>
  </singleXmlCell>
  <singleXmlCell id="102" r="M22" connectionId="0">
    <xmlCellPr id="102" uniqueName="_Report_Observations_BIL.PAS.RUE.RVV_AEK">
      <xmlPr mapId="1" xpath="/Report/Observations/BIL.PAS.RUE.RVV/AEK" xmlDataType="double"/>
    </xmlCellPr>
  </singleXmlCell>
  <singleXmlCell id="103" r="N41" connectionId="0">
    <xmlCellPr id="103" uniqueName="_Report_Observations_ARI.WAL.WGF_UMB">
      <xmlPr mapId="1" xpath="/Report/Observations/ARI.WAL.WGF/UMB" xmlDataType="double"/>
    </xmlCellPr>
  </singleXmlCell>
  <singleXmlCell id="113" r="N35" connectionId="0">
    <xmlCellPr id="113" uniqueName="_Report_Observations_BIL.PAS.RAB_UMB">
      <xmlPr mapId="1" xpath="/Report/Observations/BIL.PAS.RAB/UMB" xmlDataType="double"/>
    </xmlCellPr>
  </singleXmlCell>
  <singleXmlCell id="114" r="N36" connectionId="0">
    <xmlCellPr id="114" uniqueName="_Report_Observations_ARI.WAL_UMB.T">
      <xmlPr mapId="1" xpath="/Report/Observations/ARI.WAL/UMB.T" xmlDataType="double"/>
    </xmlCellPr>
  </singleXmlCell>
  <singleXmlCell id="115" r="N33" connectionId="0">
    <xmlCellPr id="115" uniqueName="_Report_Observations_BIL.PAS.RUE.UEB.RFP_UMB">
      <xmlPr mapId="1" xpath="/Report/Observations/BIL.PAS.RUE.UEB.RFP/UMB" xmlDataType="double"/>
    </xmlCellPr>
  </singleXmlCell>
  <singleXmlCell id="116" r="N34" connectionId="0">
    <xmlCellPr id="116" uniqueName="_Report_Observations_BIL.PAS.RUE_UMB">
      <xmlPr mapId="1" xpath="/Report/Observations/BIL.PAS.RUE/UMB" xmlDataType="double"/>
    </xmlCellPr>
  </singleXmlCell>
  <singleXmlCell id="117" r="N31" connectionId="0">
    <xmlCellPr id="117" uniqueName="_Report_Observations_BIL.PAS.RUE.RFR_UMB">
      <xmlPr mapId="1" xpath="/Report/Observations/BIL.PAS.RUE.RFR/UMB" xmlDataType="double"/>
    </xmlCellPr>
  </singleXmlCell>
  <singleXmlCell id="118" r="N32" connectionId="0">
    <xmlCellPr id="118" uniqueName="_Report_Observations_BIL.PAS.RUE.UEB_UMB">
      <xmlPr mapId="1" xpath="/Report/Observations/BIL.PAS.RUE.UEB/UMB" xmlDataType="double"/>
    </xmlCellPr>
  </singleXmlCell>
  <singleXmlCell id="119" r="N30" connectionId="0">
    <xmlCellPr id="119" uniqueName="_Report_Observations_BIL.PAS.RUE.RAG_UMB">
      <xmlPr mapId="1" xpath="/Report/Observations/BIL.PAS.RUE.RAG/UMB" xmlDataType="double"/>
    </xmlCellPr>
  </singleXmlCell>
  <singleXmlCell id="138" r="L28" connectionId="0">
    <xmlCellPr id="138" uniqueName="_Report_Observations_BIL.PAS.RUE.RAR.NRV.INH_ZKV">
      <xmlPr mapId="1" xpath="/Report/Observations/BIL.PAS.RUE.RAR.NRV.INH/ZKV" xmlDataType="double"/>
    </xmlCellPr>
  </singleXmlCell>
  <singleXmlCell id="140" r="L29" connectionId="0">
    <xmlCellPr id="140" uniqueName="_Report_Observations_BIL.PAS.RUE.RAR.NRV.LAT_ZKV">
      <xmlPr mapId="1" xpath="/Report/Observations/BIL.PAS.RUE.RAR.NRV.LAT/ZKV" xmlDataType="double"/>
    </xmlCellPr>
  </singleXmlCell>
  <singleXmlCell id="142" r="L26" connectionId="0">
    <xmlCellPr id="142" uniqueName="_Report_Observations_BIL.PAS.RUE.RAR.NRV.INT_ZKV">
      <xmlPr mapId="1" xpath="/Report/Observations/BIL.PAS.RUE.RAR.NRV.INT/ZKV" xmlDataType="double"/>
    </xmlCellPr>
  </singleXmlCell>
  <singleXmlCell id="143" r="L27" connectionId="0">
    <xmlCellPr id="143" uniqueName="_Report_Observations_BIL.PAS.RUE.RAR.NRV.NIT_ZKV">
      <xmlPr mapId="1" xpath="/Report/Observations/BIL.PAS.RUE.RAR.NRV.NIT/ZKV" xmlDataType="double"/>
    </xmlCellPr>
  </singleXmlCell>
  <singleXmlCell id="144" r="M45" connectionId="0">
    <xmlCellPr id="144" uniqueName="_Report_Observations_ARI.WAL.WNG.INH_AEK">
      <xmlPr mapId="1" xpath="/Report/Observations/ARI.WAL.WNG.INH/AEK" xmlDataType="double"/>
    </xmlCellPr>
  </singleXmlCell>
  <singleXmlCell id="145" r="L24" connectionId="0">
    <xmlCellPr id="145" uniqueName="_Report_Observations_BIL.PAS.RUE.RAR.RRV_ZKV">
      <xmlPr mapId="1" xpath="/Report/Observations/BIL.PAS.RUE.RAR.RRV/ZKV" xmlDataType="double"/>
    </xmlCellPr>
  </singleXmlCell>
  <singleXmlCell id="146" r="M46" connectionId="0">
    <xmlCellPr id="146" uniqueName="_Report_Observations_ARI.WAL.WNG.WLR_AEK">
      <xmlPr mapId="1" xpath="/Report/Observations/ARI.WAL.WNG.WLR/AEK" xmlDataType="double"/>
    </xmlCellPr>
  </singleXmlCell>
  <singleXmlCell id="147" r="M43" connectionId="0">
    <xmlCellPr id="147" uniqueName="_Report_Observations_ARI.WAL.WNG.IAA_AEK">
      <xmlPr mapId="1" xpath="/Report/Observations/ARI.WAL.WNG.IAA/AEK" xmlDataType="double"/>
    </xmlCellPr>
  </singleXmlCell>
  <singleXmlCell id="148" r="L22" connectionId="0">
    <xmlCellPr id="148" uniqueName="_Report_Observations_BIL.PAS.RUE.RVV_ZKV">
      <xmlPr mapId="1" xpath="/Report/Observations/BIL.PAS.RUE.RVV/ZKV" xmlDataType="double"/>
    </xmlCellPr>
  </singleXmlCell>
  <singleXmlCell id="151" r="M44" connectionId="0">
    <xmlCellPr id="151" uniqueName="_Report_Observations_ARI.WAL.WNG.INA_AEK">
      <xmlPr mapId="1" xpath="/Report/Observations/ARI.WAL.WNG.INA/AEK" xmlDataType="double"/>
    </xmlCellPr>
  </singleXmlCell>
  <singleXmlCell id="152" r="L23" connectionId="0">
    <xmlCellPr id="152" uniqueName="_Report_Observations_BIL.PAS.RUE.RAR_ZKV">
      <xmlPr mapId="1" xpath="/Report/Observations/BIL.PAS.RUE.RAR/ZKV" xmlDataType="double"/>
    </xmlCellPr>
  </singleXmlCell>
  <singleXmlCell id="155" r="M41" connectionId="0">
    <xmlCellPr id="155" uniqueName="_Report_Observations_ARI.WAL.WGF_AEK">
      <xmlPr mapId="1" xpath="/Report/Observations/ARI.WAL.WGF/AEK" xmlDataType="double"/>
    </xmlCellPr>
  </singleXmlCell>
  <singleXmlCell id="156" r="L21" connectionId="0">
    <xmlCellPr id="156" uniqueName="_Report_Observations_BIL.PAS.RUE.RLS_ZKV">
      <xmlPr mapId="1" xpath="/Report/Observations/BIL.PAS.RUE.RLS/ZKV" xmlDataType="double"/>
    </xmlCellPr>
  </singleXmlCell>
  <singleXmlCell id="179" r="M36" connectionId="0">
    <xmlCellPr id="179" uniqueName="_Report_Observations_ARI.WAL_AEK.T">
      <xmlPr mapId="1" xpath="/Report/Observations/ARI.WAL/AEK.T" xmlDataType="double"/>
    </xmlCellPr>
  </singleXmlCell>
  <singleXmlCell id="180" r="M34" connectionId="0">
    <xmlCellPr id="180" uniqueName="_Report_Observations_BIL.PAS.RUE_AEK">
      <xmlPr mapId="1" xpath="/Report/Observations/BIL.PAS.RUE/AEK" xmlDataType="double"/>
    </xmlCellPr>
  </singleXmlCell>
  <singleXmlCell id="181" r="M35" connectionId="0">
    <xmlCellPr id="181" uniqueName="_Report_Observations_BIL.PAS.RAB_AEK">
      <xmlPr mapId="1" xpath="/Report/Observations/BIL.PAS.RAB/AEK" xmlDataType="double"/>
    </xmlCellPr>
  </singleXmlCell>
  <singleXmlCell id="183" r="M32" connectionId="0">
    <xmlCellPr id="183" uniqueName="_Report_Observations_BIL.PAS.RUE.UEB_AEK">
      <xmlPr mapId="1" xpath="/Report/Observations/BIL.PAS.RUE.UEB/AEK" xmlDataType="double"/>
    </xmlCellPr>
  </singleXmlCell>
  <singleXmlCell id="185" r="M33" connectionId="0">
    <xmlCellPr id="185" uniqueName="_Report_Observations_BIL.PAS.RUE.UEB.RFP_AEK">
      <xmlPr mapId="1" xpath="/Report/Observations/BIL.PAS.RUE.UEB.RFP/AEK" xmlDataType="double"/>
    </xmlCellPr>
  </singleXmlCell>
  <singleXmlCell id="186" r="M30" connectionId="0">
    <xmlCellPr id="186" uniqueName="_Report_Observations_BIL.PAS.RUE.RAG_AEK">
      <xmlPr mapId="1" xpath="/Report/Observations/BIL.PAS.RUE.RAG/AEK" xmlDataType="double"/>
    </xmlCellPr>
  </singleXmlCell>
  <singleXmlCell id="187" r="M31" connectionId="0">
    <xmlCellPr id="187" uniqueName="_Report_Observations_BIL.PAS.RUE.RFR_AEK">
      <xmlPr mapId="1" xpath="/Report/Observations/BIL.PAS.RUE.RFR/AEK" xmlDataType="double"/>
    </xmlCellPr>
  </singleXmlCell>
  <singleXmlCell id="202" r="K29" connectionId="0">
    <xmlCellPr id="202" uniqueName="_Report_Observations_BIL.PAS.RUE.RAR.NRV.LAT_SEV">
      <xmlPr mapId="1" xpath="/Report/Observations/BIL.PAS.RUE.RAR.NRV.LAT/SEV" xmlDataType="double"/>
    </xmlCellPr>
  </singleXmlCell>
  <singleXmlCell id="203" r="K27" connectionId="0">
    <xmlCellPr id="203" uniqueName="_Report_Observations_BIL.PAS.RUE.RAR.NRV.NIT_SEV">
      <xmlPr mapId="1" xpath="/Report/Observations/BIL.PAS.RUE.RAR.NRV.NIT/SEV" xmlDataType="double"/>
    </xmlCellPr>
  </singleXmlCell>
  <singleXmlCell id="204" r="K28" connectionId="0">
    <xmlCellPr id="204" uniqueName="_Report_Observations_BIL.PAS.RUE.RAR.NRV.INH_SEV">
      <xmlPr mapId="1" xpath="/Report/Observations/BIL.PAS.RUE.RAR.NRV.INH/SEV" xmlDataType="double"/>
    </xmlCellPr>
  </singleXmlCell>
  <singleXmlCell id="205" r="L46" connectionId="0">
    <xmlCellPr id="205" uniqueName="_Report_Observations_ARI.WAL.WNG.WLR_ZKV">
      <xmlPr mapId="1" xpath="/Report/Observations/ARI.WAL.WNG.WLR/ZKV" xmlDataType="double"/>
    </xmlCellPr>
  </singleXmlCell>
  <singleXmlCell id="206" r="K26" connectionId="0">
    <xmlCellPr id="206" uniqueName="_Report_Observations_BIL.PAS.RUE.RAR.NRV.INT_SEV">
      <xmlPr mapId="1" xpath="/Report/Observations/BIL.PAS.RUE.RAR.NRV.INT/SEV" xmlDataType="double"/>
    </xmlCellPr>
  </singleXmlCell>
  <singleXmlCell id="207" r="L44" connectionId="0">
    <xmlCellPr id="207" uniqueName="_Report_Observations_ARI.WAL.WNG.INA_ZKV">
      <xmlPr mapId="1" xpath="/Report/Observations/ARI.WAL.WNG.INA/ZKV" xmlDataType="double"/>
    </xmlCellPr>
  </singleXmlCell>
  <singleXmlCell id="208" r="K23" connectionId="0">
    <xmlCellPr id="208" uniqueName="_Report_Observations_BIL.PAS.RUE.RAR_SEV">
      <xmlPr mapId="1" xpath="/Report/Observations/BIL.PAS.RUE.RAR/SEV" xmlDataType="double"/>
    </xmlCellPr>
  </singleXmlCell>
  <singleXmlCell id="209" r="L45" connectionId="0">
    <xmlCellPr id="209" uniqueName="_Report_Observations_ARI.WAL.WNG.INH_ZKV">
      <xmlPr mapId="1" xpath="/Report/Observations/ARI.WAL.WNG.INH/ZKV" xmlDataType="double"/>
    </xmlCellPr>
  </singleXmlCell>
  <singleXmlCell id="210" r="K24" connectionId="0">
    <xmlCellPr id="210" uniqueName="_Report_Observations_BIL.PAS.RUE.RAR.RRV_SEV">
      <xmlPr mapId="1" xpath="/Report/Observations/BIL.PAS.RUE.RAR.RRV/SEV" xmlDataType="double"/>
    </xmlCellPr>
  </singleXmlCell>
  <singleXmlCell id="211" r="K21" connectionId="0">
    <xmlCellPr id="211" uniqueName="_Report_Observations_BIL.PAS.RUE.RLS_SEV">
      <xmlPr mapId="1" xpath="/Report/Observations/BIL.PAS.RUE.RLS/SEV" xmlDataType="double"/>
    </xmlCellPr>
  </singleXmlCell>
  <singleXmlCell id="212" r="L43" connectionId="0">
    <xmlCellPr id="212" uniqueName="_Report_Observations_ARI.WAL.WNG.IAA_ZKV">
      <xmlPr mapId="1" xpath="/Report/Observations/ARI.WAL.WNG.IAA/ZKV" xmlDataType="double"/>
    </xmlCellPr>
  </singleXmlCell>
  <singleXmlCell id="213" r="K22" connectionId="0">
    <xmlCellPr id="213" uniqueName="_Report_Observations_BIL.PAS.RUE.RVV_SEV">
      <xmlPr mapId="1" xpath="/Report/Observations/BIL.PAS.RUE.RVV/SEV" xmlDataType="double"/>
    </xmlCellPr>
  </singleXmlCell>
  <singleXmlCell id="214" r="L41" connectionId="0">
    <xmlCellPr id="214" uniqueName="_Report_Observations_ARI.WAL.WGF_ZKV">
      <xmlPr mapId="1" xpath="/Report/Observations/ARI.WAL.WGF/ZKV" xmlDataType="double"/>
    </xmlCellPr>
  </singleXmlCell>
  <singleXmlCell id="222" r="L35" connectionId="0">
    <xmlCellPr id="222" uniqueName="_Report_Observations_BIL.PAS.RAB_ZKV">
      <xmlPr mapId="1" xpath="/Report/Observations/BIL.PAS.RAB/ZKV" xmlDataType="double"/>
    </xmlCellPr>
  </singleXmlCell>
  <singleXmlCell id="223" r="L36" connectionId="0">
    <xmlCellPr id="223" uniqueName="_Report_Observations_ARI.WAL_ZKV.T">
      <xmlPr mapId="1" xpath="/Report/Observations/ARI.WAL/ZKV.T" xmlDataType="double"/>
    </xmlCellPr>
  </singleXmlCell>
  <singleXmlCell id="224" r="L33" connectionId="0">
    <xmlCellPr id="224" uniqueName="_Report_Observations_BIL.PAS.RUE.UEB.RFP_ZKV">
      <xmlPr mapId="1" xpath="/Report/Observations/BIL.PAS.RUE.UEB.RFP/ZKV" xmlDataType="double"/>
    </xmlCellPr>
  </singleXmlCell>
  <singleXmlCell id="225" r="L34" connectionId="0">
    <xmlCellPr id="225" uniqueName="_Report_Observations_BIL.PAS.RUE_ZKV">
      <xmlPr mapId="1" xpath="/Report/Observations/BIL.PAS.RUE/ZKV" xmlDataType="double"/>
    </xmlCellPr>
  </singleXmlCell>
  <singleXmlCell id="226" r="L31" connectionId="0">
    <xmlCellPr id="226" uniqueName="_Report_Observations_BIL.PAS.RUE.RFR_ZKV">
      <xmlPr mapId="1" xpath="/Report/Observations/BIL.PAS.RUE.RFR/ZKV" xmlDataType="double"/>
    </xmlCellPr>
  </singleXmlCell>
  <singleXmlCell id="227" r="L32" connectionId="0">
    <xmlCellPr id="227" uniqueName="_Report_Observations_BIL.PAS.RUE.UEB_ZKV">
      <xmlPr mapId="1" xpath="/Report/Observations/BIL.PAS.RUE.UEB/ZKV" xmlDataType="double"/>
    </xmlCellPr>
  </singleXmlCell>
  <singleXmlCell id="228" r="L30" connectionId="0">
    <xmlCellPr id="228" uniqueName="_Report_Observations_BIL.PAS.RUE.RAG_ZKV">
      <xmlPr mapId="1" xpath="/Report/Observations/BIL.PAS.RUE.RAG/ZKV" xmlDataType="double"/>
    </xmlCellPr>
  </singleXmlCell>
  <singleXmlCell id="229" r="K45" connectionId="0">
    <xmlCellPr id="229" uniqueName="_Report_Observations_ARI.WAL.WNG.INH_SEV">
      <xmlPr mapId="1" xpath="/Report/Observations/ARI.WAL.WNG.INH/SEV" xmlDataType="double"/>
    </xmlCellPr>
  </singleXmlCell>
  <singleXmlCell id="230" r="K46" connectionId="0">
    <xmlCellPr id="230" uniqueName="_Report_Observations_ARI.WAL.WNG.WLR_SEV">
      <xmlPr mapId="1" xpath="/Report/Observations/ARI.WAL.WNG.WLR/SEV" xmlDataType="double"/>
    </xmlCellPr>
  </singleXmlCell>
  <singleXmlCell id="231" r="K43" connectionId="0">
    <xmlCellPr id="231" uniqueName="_Report_Observations_ARI.WAL.WNG.IAA_SEV">
      <xmlPr mapId="1" xpath="/Report/Observations/ARI.WAL.WNG.IAA/SEV" xmlDataType="double"/>
    </xmlCellPr>
  </singleXmlCell>
  <singleXmlCell id="232" r="K44" connectionId="0">
    <xmlCellPr id="232" uniqueName="_Report_Observations_ARI.WAL.WNG.INA_SEV">
      <xmlPr mapId="1" xpath="/Report/Observations/ARI.WAL.WNG.INA/SEV" xmlDataType="double"/>
    </xmlCellPr>
  </singleXmlCell>
  <singleXmlCell id="233" r="K41" connectionId="0">
    <xmlCellPr id="233" uniqueName="_Report_Observations_ARI.WAL.WGF_SEV">
      <xmlPr mapId="1" xpath="/Report/Observations/ARI.WAL.WGF/SEV" xmlDataType="double"/>
    </xmlCellPr>
  </singleXmlCell>
  <singleXmlCell id="234" r="K40" connectionId="0">
    <xmlCellPr id="234" uniqueName="_Report_Observations_ARI.WAL_SEV.FAN">
      <xmlPr mapId="1" xpath="/Report/Observations/ARI.WAL/SEV.FAN" xmlDataType="double"/>
    </xmlCellPr>
  </singleXmlCell>
  <singleXmlCell id="235" r="K38" connectionId="0">
    <xmlCellPr id="235" uniqueName="_Report_Observations_ARI.WAL_SEV.FKU">
      <xmlPr mapId="1" xpath="/Report/Observations/ARI.WAL/SEV.FKU" xmlDataType="double"/>
    </xmlCellPr>
  </singleXmlCell>
  <singleXmlCell id="236" r="K39" connectionId="0">
    <xmlCellPr id="236" uniqueName="_Report_Observations_ARI.WAL_SEV.HYP">
      <xmlPr mapId="1" xpath="/Report/Observations/ARI.WAL/SEV.HYP" xmlDataType="double"/>
    </xmlCellPr>
  </singleXmlCell>
  <singleXmlCell id="237" r="K36" connectionId="0">
    <xmlCellPr id="237" uniqueName="_Report_Observations_ARI.WAL_SEV.T">
      <xmlPr mapId="1" xpath="/Report/Observations/ARI.WAL/SEV.T" xmlDataType="double"/>
    </xmlCellPr>
  </singleXmlCell>
  <singleXmlCell id="238" r="K37" connectionId="0">
    <xmlCellPr id="238" uniqueName="_Report_Observations_ARI.WAL_SEV.FBA">
      <xmlPr mapId="1" xpath="/Report/Observations/ARI.WAL/SEV.FBA" xmlDataType="double"/>
    </xmlCellPr>
  </singleXmlCell>
  <singleXmlCell id="239" r="K34" connectionId="0">
    <xmlCellPr id="239" uniqueName="_Report_Observations_BIL.PAS.RUE_SEV">
      <xmlPr mapId="1" xpath="/Report/Observations/BIL.PAS.RUE/SEV" xmlDataType="double"/>
    </xmlCellPr>
  </singleXmlCell>
  <singleXmlCell id="240" r="K35" connectionId="0">
    <xmlCellPr id="240" uniqueName="_Report_Observations_BIL.PAS.RAB_SEV">
      <xmlPr mapId="1" xpath="/Report/Observations/BIL.PAS.RAB/SEV" xmlDataType="double"/>
    </xmlCellPr>
  </singleXmlCell>
  <singleXmlCell id="241" r="K32" connectionId="0">
    <xmlCellPr id="241" uniqueName="_Report_Observations_BIL.PAS.RUE.UEB_SEV">
      <xmlPr mapId="1" xpath="/Report/Observations/BIL.PAS.RUE.UEB/SEV" xmlDataType="double"/>
    </xmlCellPr>
  </singleXmlCell>
  <singleXmlCell id="242" r="K33" connectionId="0">
    <xmlCellPr id="242" uniqueName="_Report_Observations_BIL.PAS.RUE.UEB.RFP_SEV">
      <xmlPr mapId="1" xpath="/Report/Observations/BIL.PAS.RUE.UEB.RFP/SEV" xmlDataType="double"/>
    </xmlCellPr>
  </singleXmlCell>
  <singleXmlCell id="243" r="K30" connectionId="0">
    <xmlCellPr id="243" uniqueName="_Report_Observations_BIL.PAS.RUE.RAG_SEV">
      <xmlPr mapId="1" xpath="/Report/Observations/BIL.PAS.RUE.RAG/SEV" xmlDataType="double"/>
    </xmlCellPr>
  </singleXmlCell>
  <singleXmlCell id="244" r="K31" connectionId="0">
    <xmlCellPr id="244" uniqueName="_Report_Observations_BIL.PAS.RUE.RFR_SEV">
      <xmlPr mapId="1" xpath="/Report/Observations/BIL.PAS.RUE.RFR/SEV" xmlDataType="double"/>
    </xmlCellPr>
  </singleXmlCell>
  <singleXmlCell id="396" r="S23" connectionId="0">
    <xmlCellPr id="396" uniqueName="_Report_Observations_BIL.PAS.RUE.RAR_SEB">
      <xmlPr mapId="1" xpath="/Report/Observations/BIL.PAS.RUE.RAR/SEB" xmlDataType="double"/>
    </xmlCellPr>
  </singleXmlCell>
  <singleXmlCell id="397" r="S24" connectionId="0">
    <xmlCellPr id="397" uniqueName="_Report_Observations_BIL.PAS.RUE.RAR.RRV_SEB">
      <xmlPr mapId="1" xpath="/Report/Observations/BIL.PAS.RUE.RAR.RRV/SEB" xmlDataType="double"/>
    </xmlCellPr>
  </singleXmlCell>
  <singleXmlCell id="398" r="S21" connectionId="0">
    <xmlCellPr id="398" uniqueName="_Report_Observations_BIL.PAS.RUE.RLS_SEB">
      <xmlPr mapId="1" xpath="/Report/Observations/BIL.PAS.RUE.RLS/SEB" xmlDataType="double"/>
    </xmlCellPr>
  </singleXmlCell>
  <singleXmlCell id="399" r="S22" connectionId="0">
    <xmlCellPr id="399" uniqueName="_Report_Observations_BIL.PAS.RUE.RVV_SEB">
      <xmlPr mapId="1" xpath="/Report/Observations/BIL.PAS.RUE.RVV/SEB" xmlDataType="double"/>
    </xmlCellPr>
  </singleXmlCell>
  <singleXmlCell id="454" r="S38" connectionId="0">
    <xmlCellPr id="454" uniqueName="_Report_Observations_ARI.WAL_SEB.FKU">
      <xmlPr mapId="1" xpath="/Report/Observations/ARI.WAL/SEB.FKU" xmlDataType="double"/>
    </xmlCellPr>
  </singleXmlCell>
  <singleXmlCell id="455" r="S39" connectionId="0">
    <xmlCellPr id="455" uniqueName="_Report_Observations_ARI.WAL_SEB.HYP">
      <xmlPr mapId="1" xpath="/Report/Observations/ARI.WAL/SEB.HYP" xmlDataType="double"/>
    </xmlCellPr>
  </singleXmlCell>
  <singleXmlCell id="456" r="S36" connectionId="0">
    <xmlCellPr id="456" uniqueName="_Report_Observations_ARI.WAL_SEB.T">
      <xmlPr mapId="1" xpath="/Report/Observations/ARI.WAL/SEB.T" xmlDataType="double"/>
    </xmlCellPr>
  </singleXmlCell>
  <singleXmlCell id="457" r="S37" connectionId="0">
    <xmlCellPr id="457" uniqueName="_Report_Observations_ARI.WAL_SEB.FBA">
      <xmlPr mapId="1" xpath="/Report/Observations/ARI.WAL/SEB.FBA" xmlDataType="double"/>
    </xmlCellPr>
  </singleXmlCell>
  <singleXmlCell id="458" r="S45" connectionId="0">
    <xmlCellPr id="458" uniqueName="_Report_Observations_ARI.WAL.WNG.INH_SEB">
      <xmlPr mapId="1" xpath="/Report/Observations/ARI.WAL.WNG.INH/SEB" xmlDataType="double"/>
    </xmlCellPr>
  </singleXmlCell>
  <singleXmlCell id="459" r="R24" connectionId="0">
    <xmlCellPr id="459" uniqueName="_Report_Observations_BIL.PAS.RUE.RAR.RRV_ALO">
      <xmlPr mapId="1" xpath="/Report/Observations/BIL.PAS.RUE.RAR.RRV/ALO" xmlDataType="double"/>
    </xmlCellPr>
  </singleXmlCell>
  <singleXmlCell id="460" r="S46" connectionId="0">
    <xmlCellPr id="460" uniqueName="_Report_Observations_ARI.WAL.WNG.WLR_SEB">
      <xmlPr mapId="1" xpath="/Report/Observations/ARI.WAL.WNG.WLR/SEB" xmlDataType="double"/>
    </xmlCellPr>
  </singleXmlCell>
  <singleXmlCell id="461" r="S43" connectionId="0">
    <xmlCellPr id="461" uniqueName="_Report_Observations_ARI.WAL.WNG.IAA_SEB">
      <xmlPr mapId="1" xpath="/Report/Observations/ARI.WAL.WNG.IAA/SEB" xmlDataType="double"/>
    </xmlCellPr>
  </singleXmlCell>
  <singleXmlCell id="462" r="R22" connectionId="0">
    <xmlCellPr id="462" uniqueName="_Report_Observations_BIL.PAS.RUE.RVV_ALO">
      <xmlPr mapId="1" xpath="/Report/Observations/BIL.PAS.RUE.RVV/ALO" xmlDataType="double"/>
    </xmlCellPr>
  </singleXmlCell>
  <singleXmlCell id="463" r="S44" connectionId="0">
    <xmlCellPr id="463" uniqueName="_Report_Observations_ARI.WAL.WNG.INA_SEB">
      <xmlPr mapId="1" xpath="/Report/Observations/ARI.WAL.WNG.INA/SEB" xmlDataType="double"/>
    </xmlCellPr>
  </singleXmlCell>
  <singleXmlCell id="464" r="R23" connectionId="0">
    <xmlCellPr id="464" uniqueName="_Report_Observations_BIL.PAS.RUE.RAR_ALO">
      <xmlPr mapId="1" xpath="/Report/Observations/BIL.PAS.RUE.RAR/ALO" xmlDataType="double"/>
    </xmlCellPr>
  </singleXmlCell>
  <singleXmlCell id="465" r="S41" connectionId="0">
    <xmlCellPr id="465" uniqueName="_Report_Observations_ARI.WAL.WGF_SEB">
      <xmlPr mapId="1" xpath="/Report/Observations/ARI.WAL.WGF/SEB" xmlDataType="double"/>
    </xmlCellPr>
  </singleXmlCell>
  <singleXmlCell id="466" r="R21" connectionId="0">
    <xmlCellPr id="466" uniqueName="_Report_Observations_BIL.PAS.RUE.RLS_ALO">
      <xmlPr mapId="1" xpath="/Report/Observations/BIL.PAS.RUE.RLS/ALO" xmlDataType="double"/>
    </xmlCellPr>
  </singleXmlCell>
  <singleXmlCell id="467" r="S40" connectionId="0">
    <xmlCellPr id="467" uniqueName="_Report_Observations_ARI.WAL_SEB.FAN">
      <xmlPr mapId="1" xpath="/Report/Observations/ARI.WAL/SEB.FAN" xmlDataType="double"/>
    </xmlCellPr>
  </singleXmlCell>
  <singleXmlCell id="489" r="S29" connectionId="0">
    <xmlCellPr id="489" uniqueName="_Report_Observations_BIL.PAS.RUE.RAR.NRV.LAT_SEB">
      <xmlPr mapId="1" xpath="/Report/Observations/BIL.PAS.RUE.RAR.NRV.LAT/SEB" xmlDataType="double"/>
    </xmlCellPr>
  </singleXmlCell>
  <singleXmlCell id="491" r="S27" connectionId="0">
    <xmlCellPr id="491" uniqueName="_Report_Observations_BIL.PAS.RUE.RAR.NRV.NIT_SEB">
      <xmlPr mapId="1" xpath="/Report/Observations/BIL.PAS.RUE.RAR.NRV.NIT/SEB" xmlDataType="double"/>
    </xmlCellPr>
  </singleXmlCell>
  <singleXmlCell id="494" r="S28" connectionId="0">
    <xmlCellPr id="494" uniqueName="_Report_Observations_BIL.PAS.RUE.RAR.NRV.INH_SEB">
      <xmlPr mapId="1" xpath="/Report/Observations/BIL.PAS.RUE.RAR.NRV.INH/SEB" xmlDataType="double"/>
    </xmlCellPr>
  </singleXmlCell>
  <singleXmlCell id="496" r="S26" connectionId="0">
    <xmlCellPr id="496" uniqueName="_Report_Observations_BIL.PAS.RUE.RAR.NRV.INT_SEB">
      <xmlPr mapId="1" xpath="/Report/Observations/BIL.PAS.RUE.RAR.NRV.INT/SEB" xmlDataType="double"/>
    </xmlCellPr>
  </singleXmlCell>
  <singleXmlCell id="497" r="S32" connectionId="0">
    <xmlCellPr id="497" uniqueName="_Report_Observations_BIL.PAS.RUE.UEB_SEB">
      <xmlPr mapId="1" xpath="/Report/Observations/BIL.PAS.RUE.UEB/SEB" xmlDataType="double"/>
    </xmlCellPr>
  </singleXmlCell>
  <singleXmlCell id="498" r="S33" connectionId="0">
    <xmlCellPr id="498" uniqueName="_Report_Observations_BIL.PAS.RUE.UEB.RFP_SEB">
      <xmlPr mapId="1" xpath="/Report/Observations/BIL.PAS.RUE.UEB.RFP/SEB" xmlDataType="double"/>
    </xmlCellPr>
  </singleXmlCell>
  <singleXmlCell id="499" r="S30" connectionId="0">
    <xmlCellPr id="499" uniqueName="_Report_Observations_BIL.PAS.RUE.RAG_SEB">
      <xmlPr mapId="1" xpath="/Report/Observations/BIL.PAS.RUE.RAG/SEB" xmlDataType="double"/>
    </xmlCellPr>
  </singleXmlCell>
  <singleXmlCell id="500" r="S31" connectionId="0">
    <xmlCellPr id="500" uniqueName="_Report_Observations_BIL.PAS.RUE.RFR_SEB">
      <xmlPr mapId="1" xpath="/Report/Observations/BIL.PAS.RUE.RFR/SEB" xmlDataType="double"/>
    </xmlCellPr>
  </singleXmlCell>
  <singleXmlCell id="519" r="R46" connectionId="0">
    <xmlCellPr id="519" uniqueName="_Report_Observations_ARI.WAL.WNG.WLR_ALO">
      <xmlPr mapId="1" xpath="/Report/Observations/ARI.WAL.WNG.WLR/ALO" xmlDataType="double"/>
    </xmlCellPr>
  </singleXmlCell>
  <singleXmlCell id="520" r="Q26" connectionId="0">
    <xmlCellPr id="520" uniqueName="_Report_Observations_BIL.PAS.RUE.RAR.NRV.INT_NBI">
      <xmlPr mapId="1" xpath="/Report/Observations/BIL.PAS.RUE.RAR.NRV.INT/NBI" xmlDataType="double"/>
    </xmlCellPr>
  </singleXmlCell>
  <singleXmlCell id="521" r="R44" connectionId="0">
    <xmlCellPr id="521" uniqueName="_Report_Observations_ARI.WAL.WNG.INA_ALO">
      <xmlPr mapId="1" xpath="/Report/Observations/ARI.WAL.WNG.INA/ALO" xmlDataType="double"/>
    </xmlCellPr>
  </singleXmlCell>
  <singleXmlCell id="522" r="Q23" connectionId="0">
    <xmlCellPr id="522" uniqueName="_Report_Observations_BIL.PAS.RUE.RAR_NBI">
      <xmlPr mapId="1" xpath="/Report/Observations/BIL.PAS.RUE.RAR/NBI" xmlDataType="double"/>
    </xmlCellPr>
  </singleXmlCell>
  <singleXmlCell id="523" r="R45" connectionId="0">
    <xmlCellPr id="523" uniqueName="_Report_Observations_ARI.WAL.WNG.INH_ALO">
      <xmlPr mapId="1" xpath="/Report/Observations/ARI.WAL.WNG.INH/ALO" xmlDataType="double"/>
    </xmlCellPr>
  </singleXmlCell>
  <singleXmlCell id="524" r="Q24" connectionId="0">
    <xmlCellPr id="524" uniqueName="_Report_Observations_BIL.PAS.RUE.RAR.RRV_NBI">
      <xmlPr mapId="1" xpath="/Report/Observations/BIL.PAS.RUE.RAR.RRV/NBI" xmlDataType="double"/>
    </xmlCellPr>
  </singleXmlCell>
  <singleXmlCell id="525" r="Q21" connectionId="0">
    <xmlCellPr id="525" uniqueName="_Report_Observations_BIL.PAS.RUE.RLS_NBI">
      <xmlPr mapId="1" xpath="/Report/Observations/BIL.PAS.RUE.RLS/NBI" xmlDataType="double"/>
    </xmlCellPr>
  </singleXmlCell>
  <singleXmlCell id="526" r="R43" connectionId="0">
    <xmlCellPr id="526" uniqueName="_Report_Observations_ARI.WAL.WNG.IAA_ALO">
      <xmlPr mapId="1" xpath="/Report/Observations/ARI.WAL.WNG.IAA/ALO" xmlDataType="double"/>
    </xmlCellPr>
  </singleXmlCell>
  <singleXmlCell id="527" r="Q22" connectionId="0">
    <xmlCellPr id="527" uniqueName="_Report_Observations_BIL.PAS.RUE.RVV_NBI">
      <xmlPr mapId="1" xpath="/Report/Observations/BIL.PAS.RUE.RVV/NBI" xmlDataType="double"/>
    </xmlCellPr>
  </singleXmlCell>
  <singleXmlCell id="528" r="R41" connectionId="0">
    <xmlCellPr id="528" uniqueName="_Report_Observations_ARI.WAL.WGF_ALO">
      <xmlPr mapId="1" xpath="/Report/Observations/ARI.WAL.WGF/ALO" xmlDataType="double"/>
    </xmlCellPr>
  </singleXmlCell>
  <singleXmlCell id="548" r="R28" connectionId="0">
    <xmlCellPr id="548" uniqueName="_Report_Observations_BIL.PAS.RUE.RAR.NRV.INH_ALO">
      <xmlPr mapId="1" xpath="/Report/Observations/BIL.PAS.RUE.RAR.NRV.INH/ALO" xmlDataType="double"/>
    </xmlCellPr>
  </singleXmlCell>
  <singleXmlCell id="549" r="R29" connectionId="0">
    <xmlCellPr id="549" uniqueName="_Report_Observations_BIL.PAS.RUE.RAR.NRV.LAT_ALO">
      <xmlPr mapId="1" xpath="/Report/Observations/BIL.PAS.RUE.RAR.NRV.LAT/ALO" xmlDataType="double"/>
    </xmlCellPr>
  </singleXmlCell>
  <singleXmlCell id="550" r="R26" connectionId="0">
    <xmlCellPr id="550" uniqueName="_Report_Observations_BIL.PAS.RUE.RAR.NRV.INT_ALO">
      <xmlPr mapId="1" xpath="/Report/Observations/BIL.PAS.RUE.RAR.NRV.INT/ALO" xmlDataType="double"/>
    </xmlCellPr>
  </singleXmlCell>
  <singleXmlCell id="551" r="R27" connectionId="0">
    <xmlCellPr id="551" uniqueName="_Report_Observations_BIL.PAS.RUE.RAR.NRV.NIT_ALO">
      <xmlPr mapId="1" xpath="/Report/Observations/BIL.PAS.RUE.RAR.NRV.NIT/ALO" xmlDataType="double"/>
    </xmlCellPr>
  </singleXmlCell>
  <singleXmlCell id="552" r="R35" connectionId="0">
    <xmlCellPr id="552" uniqueName="_Report_Observations_BIL.PAS.RAB_ALO">
      <xmlPr mapId="1" xpath="/Report/Observations/BIL.PAS.RAB/ALO" xmlDataType="double"/>
    </xmlCellPr>
  </singleXmlCell>
  <singleXmlCell id="553" r="R36" connectionId="0">
    <xmlCellPr id="553" uniqueName="_Report_Observations_ARI.WAL_ALO.T">
      <xmlPr mapId="1" xpath="/Report/Observations/ARI.WAL/ALO.T" xmlDataType="double"/>
    </xmlCellPr>
  </singleXmlCell>
  <singleXmlCell id="554" r="R33" connectionId="0">
    <xmlCellPr id="554" uniqueName="_Report_Observations_BIL.PAS.RUE.UEB.RFP_ALO">
      <xmlPr mapId="1" xpath="/Report/Observations/BIL.PAS.RUE.UEB.RFP/ALO" xmlDataType="double"/>
    </xmlCellPr>
  </singleXmlCell>
  <singleXmlCell id="555" r="R34" connectionId="0">
    <xmlCellPr id="555" uniqueName="_Report_Observations_BIL.PAS.RUE_ALO">
      <xmlPr mapId="1" xpath="/Report/Observations/BIL.PAS.RUE/ALO" xmlDataType="double"/>
    </xmlCellPr>
  </singleXmlCell>
  <singleXmlCell id="556" r="R31" connectionId="0">
    <xmlCellPr id="556" uniqueName="_Report_Observations_BIL.PAS.RUE.RFR_ALO">
      <xmlPr mapId="1" xpath="/Report/Observations/BIL.PAS.RUE.RFR/ALO" xmlDataType="double"/>
    </xmlCellPr>
  </singleXmlCell>
  <singleXmlCell id="557" r="R32" connectionId="0">
    <xmlCellPr id="557" uniqueName="_Report_Observations_BIL.PAS.RUE.UEB_ALO">
      <xmlPr mapId="1" xpath="/Report/Observations/BIL.PAS.RUE.UEB/ALO" xmlDataType="double"/>
    </xmlCellPr>
  </singleXmlCell>
  <singleXmlCell id="558" r="R30" connectionId="0">
    <xmlCellPr id="558" uniqueName="_Report_Observations_BIL.PAS.RUE.RAG_ALO">
      <xmlPr mapId="1" xpath="/Report/Observations/BIL.PAS.RUE.RAG/ALO" xmlDataType="double"/>
    </xmlCellPr>
  </singleXmlCell>
  <singleXmlCell id="576" r="P26" connectionId="0">
    <xmlCellPr id="576" uniqueName="_Report_Observations_BIL.PAS.RUE.RAR.NRV.INT_UZW">
      <xmlPr mapId="1" xpath="/Report/Observations/BIL.PAS.RUE.RAR.NRV.INT/UZW" xmlDataType="double"/>
    </xmlCellPr>
  </singleXmlCell>
  <singleXmlCell id="577" r="P27" connectionId="0">
    <xmlCellPr id="577" uniqueName="_Report_Observations_BIL.PAS.RUE.RAR.NRV.NIT_UZW">
      <xmlPr mapId="1" xpath="/Report/Observations/BIL.PAS.RUE.RAR.NRV.NIT/UZW" xmlDataType="double"/>
    </xmlCellPr>
  </singleXmlCell>
  <singleXmlCell id="578" r="Q45" connectionId="0">
    <xmlCellPr id="578" uniqueName="_Report_Observations_ARI.WAL.WNG.INH_NBI">
      <xmlPr mapId="1" xpath="/Report/Observations/ARI.WAL.WNG.INH/NBI" xmlDataType="double"/>
    </xmlCellPr>
  </singleXmlCell>
  <singleXmlCell id="579" r="P24" connectionId="0">
    <xmlCellPr id="579" uniqueName="_Report_Observations_BIL.PAS.RUE.RAR.RRV_UZW">
      <xmlPr mapId="1" xpath="/Report/Observations/BIL.PAS.RUE.RAR.RRV/UZW" xmlDataType="double"/>
    </xmlCellPr>
  </singleXmlCell>
  <singleXmlCell id="580" r="Q46" connectionId="0">
    <xmlCellPr id="580" uniqueName="_Report_Observations_ARI.WAL.WNG.WLR_NBI">
      <xmlPr mapId="1" xpath="/Report/Observations/ARI.WAL.WNG.WLR/NBI" xmlDataType="double"/>
    </xmlCellPr>
  </singleXmlCell>
  <singleXmlCell id="581" r="Q43" connectionId="0">
    <xmlCellPr id="581" uniqueName="_Report_Observations_ARI.WAL.WNG.IAA_NBI">
      <xmlPr mapId="1" xpath="/Report/Observations/ARI.WAL.WNG.IAA/NBI" xmlDataType="double"/>
    </xmlCellPr>
  </singleXmlCell>
  <singleXmlCell id="582" r="P22" connectionId="0">
    <xmlCellPr id="582" uniqueName="_Report_Observations_BIL.PAS.RUE.RVV_UZW">
      <xmlPr mapId="1" xpath="/Report/Observations/BIL.PAS.RUE.RVV/UZW" xmlDataType="double"/>
    </xmlCellPr>
  </singleXmlCell>
  <singleXmlCell id="583" r="Q44" connectionId="0">
    <xmlCellPr id="583" uniqueName="_Report_Observations_ARI.WAL.WNG.INA_NBI">
      <xmlPr mapId="1" xpath="/Report/Observations/ARI.WAL.WNG.INA/NBI" xmlDataType="double"/>
    </xmlCellPr>
  </singleXmlCell>
  <singleXmlCell id="584" r="P23" connectionId="0">
    <xmlCellPr id="584" uniqueName="_Report_Observations_BIL.PAS.RUE.RAR_UZW">
      <xmlPr mapId="1" xpath="/Report/Observations/BIL.PAS.RUE.RAR/UZW" xmlDataType="double"/>
    </xmlCellPr>
  </singleXmlCell>
  <singleXmlCell id="585" r="Q41" connectionId="0">
    <xmlCellPr id="585" uniqueName="_Report_Observations_ARI.WAL.WGF_NBI">
      <xmlPr mapId="1" xpath="/Report/Observations/ARI.WAL.WGF/NBI" xmlDataType="double"/>
    </xmlCellPr>
  </singleXmlCell>
  <singleXmlCell id="586" r="P21" connectionId="0">
    <xmlCellPr id="586" uniqueName="_Report_Observations_BIL.PAS.RUE.RLS_UZW">
      <xmlPr mapId="1" xpath="/Report/Observations/BIL.PAS.RUE.RLS/UZW" xmlDataType="double"/>
    </xmlCellPr>
  </singleXmlCell>
  <singleXmlCell id="596" r="Q29" connectionId="0">
    <xmlCellPr id="596" uniqueName="_Report_Observations_BIL.PAS.RUE.RAR.NRV.LAT_NBI">
      <xmlPr mapId="1" xpath="/Report/Observations/BIL.PAS.RUE.RAR.NRV.LAT/NBI" xmlDataType="double"/>
    </xmlCellPr>
  </singleXmlCell>
  <singleXmlCell id="597" r="Q27" connectionId="0">
    <xmlCellPr id="597" uniqueName="_Report_Observations_BIL.PAS.RUE.RAR.NRV.NIT_NBI">
      <xmlPr mapId="1" xpath="/Report/Observations/BIL.PAS.RUE.RAR.NRV.NIT/NBI" xmlDataType="double"/>
    </xmlCellPr>
  </singleXmlCell>
  <singleXmlCell id="598" r="Q28" connectionId="0">
    <xmlCellPr id="598" uniqueName="_Report_Observations_BIL.PAS.RUE.RAR.NRV.INH_NBI">
      <xmlPr mapId="1" xpath="/Report/Observations/BIL.PAS.RUE.RAR.NRV.INH/NBI" xmlDataType="double"/>
    </xmlCellPr>
  </singleXmlCell>
  <singleXmlCell id="599" r="Q36" connectionId="0">
    <xmlCellPr id="599" uniqueName="_Report_Observations_ARI.WAL_NBI.T">
      <xmlPr mapId="1" xpath="/Report/Observations/ARI.WAL/NBI.T" xmlDataType="double"/>
    </xmlCellPr>
  </singleXmlCell>
  <singleXmlCell id="600" r="Q34" connectionId="0">
    <xmlCellPr id="600" uniqueName="_Report_Observations_BIL.PAS.RUE_NBI">
      <xmlPr mapId="1" xpath="/Report/Observations/BIL.PAS.RUE/NBI" xmlDataType="double"/>
    </xmlCellPr>
  </singleXmlCell>
  <singleXmlCell id="601" r="Q35" connectionId="0">
    <xmlCellPr id="601" uniqueName="_Report_Observations_BIL.PAS.RAB_NBI">
      <xmlPr mapId="1" xpath="/Report/Observations/BIL.PAS.RAB/NBI" xmlDataType="double"/>
    </xmlCellPr>
  </singleXmlCell>
  <singleXmlCell id="602" r="Q32" connectionId="0">
    <xmlCellPr id="602" uniqueName="_Report_Observations_BIL.PAS.RUE.UEB_NBI">
      <xmlPr mapId="1" xpath="/Report/Observations/BIL.PAS.RUE.UEB/NBI" xmlDataType="double"/>
    </xmlCellPr>
  </singleXmlCell>
  <singleXmlCell id="603" r="Q33" connectionId="0">
    <xmlCellPr id="603" uniqueName="_Report_Observations_BIL.PAS.RUE.UEB.RFP_NBI">
      <xmlPr mapId="1" xpath="/Report/Observations/BIL.PAS.RUE.UEB.RFP/NBI" xmlDataType="double"/>
    </xmlCellPr>
  </singleXmlCell>
  <singleXmlCell id="604" r="Q30" connectionId="0">
    <xmlCellPr id="604" uniqueName="_Report_Observations_BIL.PAS.RUE.RAG_NBI">
      <xmlPr mapId="1" xpath="/Report/Observations/BIL.PAS.RUE.RAG/NBI" xmlDataType="double"/>
    </xmlCellPr>
  </singleXmlCell>
  <singleXmlCell id="605" r="Q31" connectionId="0">
    <xmlCellPr id="605" uniqueName="_Report_Observations_BIL.PAS.RUE.RFR_NBI">
      <xmlPr mapId="1" xpath="/Report/Observations/BIL.PAS.RUE.RFR/NBI" xmlDataType="double"/>
    </xmlCellPr>
  </singleXmlCell>
</singleXmlCells>
</file>

<file path=xl/tables/tableSingleCells7.xml><?xml version="1.0" encoding="utf-8"?>
<singleXmlCells xmlns="http://schemas.openxmlformats.org/spreadsheetml/2006/main">
  <singleXmlCell id="6" r="K31" connectionId="0">
    <xmlCellPr id="6" uniqueName="_Report_Observations_ARI.WZZ">
      <xmlPr mapId="1" xpath="/Report/Observations/ARI.WZZ" xmlDataType="double"/>
    </xmlCellPr>
  </singleXmlCell>
  <singleXmlCell id="8" r="K30" connectionId="0">
    <xmlCellPr id="8" uniqueName="_Report_Observations_ARI.UEF_HYP">
      <xmlPr mapId="1" xpath="/Report/Observations/ARI.UEF/HYP" xmlDataType="double"/>
    </xmlCellPr>
  </singleXmlCell>
  <singleXmlCell id="24" r="K24" connectionId="0">
    <xmlCellPr id="24" uniqueName="_Report_Observations_ARI.GFF.NSB">
      <xmlPr mapId="1" xpath="/Report/Observations/ARI.GFF.NSB" xmlDataType="double"/>
    </xmlCellPr>
  </singleXmlCell>
  <singleXmlCell id="26" r="K23" connectionId="0">
    <xmlCellPr id="26" uniqueName="_Report_Observations_ARI.GFF.NSB.VES">
      <xmlPr mapId="1" xpath="/Report/Observations/ARI.GFF.NSB.VES" xmlDataType="double"/>
    </xmlCellPr>
  </singleXmlCell>
  <singleXmlCell id="28" r="K22" connectionId="0">
    <xmlCellPr id="28" uniqueName="_Report_Observations_ARI.GFF.NSB.BSB">
      <xmlPr mapId="1" xpath="/Report/Observations/ARI.GFF.NSB.BSB" xmlDataType="double"/>
    </xmlCellPr>
  </singleXmlCell>
  <singleXmlCell id="30" r="K29" connectionId="0">
    <xmlCellPr id="30" uniqueName="_Report_Observations_ARI.UEF_FKU">
      <xmlPr mapId="1" xpath="/Report/Observations/ARI.UEF/FKU" xmlDataType="double"/>
    </xmlCellPr>
  </singleXmlCell>
  <singleXmlCell id="31" r="K28" connectionId="0">
    <xmlCellPr id="31" uniqueName="_Report_Observations_ARI.UEF_T">
      <xmlPr mapId="1" xpath="/Report/Observations/ARI.UEF/T" xmlDataType="double"/>
    </xmlCellPr>
  </singleXmlCell>
  <singleXmlCell id="33" r="K27" connectionId="0">
    <xmlCellPr id="33" uniqueName="_Report_Observations_ARI.WAL.WGF.WEP">
      <xmlPr mapId="1" xpath="/Report/Observations/ARI.WAL.WGF.WEP" xmlDataType="double"/>
    </xmlCellPr>
  </singleXmlCell>
  <singleXmlCell id="35" r="K26" connectionId="0">
    <xmlCellPr id="35" uniqueName="_Report_Observations_ARI.WAL.WGF.WEZ">
      <xmlPr mapId="1" xpath="/Report/Observations/ARI.WAL.WGF.WEZ" xmlDataType="double"/>
    </xmlCellPr>
  </singleXmlCell>
</singleXmlCells>
</file>

<file path=xl/tables/tableSingleCells8.xml><?xml version="1.0" encoding="utf-8"?>
<singleXmlCells xmlns="http://schemas.openxmlformats.org/spreadsheetml/2006/main">
  <singleXmlCell id="1" r="K63" connectionId="0">
    <xmlCellPr id="1" uniqueName="_Report_Observations_ODF_HIN.PWW.VNE.T.BMO">
      <xmlPr mapId="1" xpath="/Report/Observations/ODF/HIN.PWW.VNE.T.BMO" xmlDataType="double"/>
    </xmlCellPr>
  </singleXmlCell>
  <singleXmlCell id="2" r="K62" connectionId="0">
    <xmlCellPr id="2" uniqueName="_Report_Observations_ODF_HIN.PWW.VNE.T.T">
      <xmlPr mapId="1" xpath="/Report/Observations/ODF/HIN.PWW.VNE.T.T" xmlDataType="double"/>
    </xmlCellPr>
  </singleXmlCell>
  <singleXmlCell id="3" r="K61" connectionId="0">
    <xmlCellPr id="3" uniqueName="_Report_Observations_ODF.UEB_HIN.PWW.T">
      <xmlPr mapId="1" xpath="/Report/Observations/ODF.UEB/HIN.PWW.T" xmlDataType="double"/>
    </xmlCellPr>
  </singleXmlCell>
  <singleXmlCell id="4" r="K60" connectionId="0">
    <xmlCellPr id="4" uniqueName="_Report_Observations_ODF.UEB_HIN.PWW.OPE">
      <xmlPr mapId="1" xpath="/Report/Observations/ODF.UEB/HIN.PWW.OPE" xmlDataType="double"/>
    </xmlCellPr>
  </singleXmlCell>
  <singleXmlCell id="253" r="P29" connectionId="0">
    <xmlCellPr id="253" uniqueName="_Report_Observations_ODF.DEV_AIN.KNV.TKF">
      <xmlPr mapId="1" xpath="/Report/Observations/ODF.DEV/AIN.KNV.TKF" xmlDataType="double"/>
    </xmlCellPr>
  </singleXmlCell>
  <singleXmlCell id="254" r="P27" connectionId="0">
    <xmlCellPr id="254" uniqueName="_Report_Observations_ODF.ZIN_AIN.KNV.T">
      <xmlPr mapId="1" xpath="/Report/Observations/ODF.ZIN/AIN.KNV.T" xmlDataType="double"/>
    </xmlCellPr>
  </singleXmlCell>
  <singleXmlCell id="255" r="P26" connectionId="0">
    <xmlCellPr id="255" uniqueName="_Report_Observations_ODF.ZIN_AIN.KNV.OPE">
      <xmlPr mapId="1" xpath="/Report/Observations/ODF.ZIN/AIN.KNV.OPE" xmlDataType="double"/>
    </xmlCellPr>
  </singleXmlCell>
  <singleXmlCell id="256" r="P25" connectionId="0">
    <xmlCellPr id="256" uniqueName="_Report_Observations_ODF.ZIN_AIN.KNV.OPO">
      <xmlPr mapId="1" xpath="/Report/Observations/ODF.ZIN/AIN.KNV.OPO" xmlDataType="double"/>
    </xmlCellPr>
  </singleXmlCell>
  <singleXmlCell id="257" r="P24" connectionId="0">
    <xmlCellPr id="257" uniqueName="_Report_Observations_ODF.ZIN_AIN.KNV.FUT">
      <xmlPr mapId="1" xpath="/Report/Observations/ODF.ZIN/AIN.KNV.FUT" xmlDataType="double"/>
    </xmlCellPr>
  </singleXmlCell>
  <singleXmlCell id="258" r="P23" connectionId="0">
    <xmlCellPr id="258" uniqueName="_Report_Observations_ODF.ZIN_AIN.KNV.SWP">
      <xmlPr mapId="1" xpath="/Report/Observations/ODF.ZIN/AIN.KNV.SWP" xmlDataType="double"/>
    </xmlCellPr>
  </singleXmlCell>
  <singleXmlCell id="259" r="P22" connectionId="0">
    <xmlCellPr id="259" uniqueName="_Report_Observations_ODF.ZIN_AIN.KNV.TKF">
      <xmlPr mapId="1" xpath="/Report/Observations/ODF.ZIN/AIN.KNV.TKF" xmlDataType="double"/>
    </xmlCellPr>
  </singleXmlCell>
  <singleXmlCell id="260" r="P39" connectionId="0">
    <xmlCellPr id="260" uniqueName="_Report_Observations_ODF.EDM_AIN.KNV.OPO">
      <xmlPr mapId="1" xpath="/Report/Observations/ODF.EDM/AIN.KNV.OPO" xmlDataType="double"/>
    </xmlCellPr>
  </singleXmlCell>
  <singleXmlCell id="261" r="P38" connectionId="0">
    <xmlCellPr id="261" uniqueName="_Report_Observations_ODF.EDM_AIN.KNV.FUT">
      <xmlPr mapId="1" xpath="/Report/Observations/ODF.EDM/AIN.KNV.FUT" xmlDataType="double"/>
    </xmlCellPr>
  </singleXmlCell>
  <singleXmlCell id="262" r="P37" connectionId="0">
    <xmlCellPr id="262" uniqueName="_Report_Observations_ODF.EDM_AIN.KNV.SWP">
      <xmlPr mapId="1" xpath="/Report/Observations/ODF.EDM/AIN.KNV.SWP" xmlDataType="double"/>
    </xmlCellPr>
  </singleXmlCell>
  <singleXmlCell id="263" r="P36" connectionId="0">
    <xmlCellPr id="263" uniqueName="_Report_Observations_ODF.EDM_AIN.KNV.TKF">
      <xmlPr mapId="1" xpath="/Report/Observations/ODF.EDM/AIN.KNV.TKF" xmlDataType="double"/>
    </xmlCellPr>
  </singleXmlCell>
  <singleXmlCell id="264" r="P34" connectionId="0">
    <xmlCellPr id="264" uniqueName="_Report_Observations_ODF.DEV_AIN.KNV.T">
      <xmlPr mapId="1" xpath="/Report/Observations/ODF.DEV/AIN.KNV.T" xmlDataType="double"/>
    </xmlCellPr>
  </singleXmlCell>
  <singleXmlCell id="265" r="P33" connectionId="0">
    <xmlCellPr id="265" uniqueName="_Report_Observations_ODF.DEV_AIN.KNV.OPE">
      <xmlPr mapId="1" xpath="/Report/Observations/ODF.DEV/AIN.KNV.OPE" xmlDataType="double"/>
    </xmlCellPr>
  </singleXmlCell>
  <singleXmlCell id="266" r="P32" connectionId="0">
    <xmlCellPr id="266" uniqueName="_Report_Observations_ODF.DEV_AIN.KNV.OPO">
      <xmlPr mapId="1" xpath="/Report/Observations/ODF.DEV/AIN.KNV.OPO" xmlDataType="double"/>
    </xmlCellPr>
  </singleXmlCell>
  <singleXmlCell id="267" r="P31" connectionId="0">
    <xmlCellPr id="267" uniqueName="_Report_Observations_ODF.DEV_AIN.KNV.FUT">
      <xmlPr mapId="1" xpath="/Report/Observations/ODF.DEV/AIN.KNV.FUT" xmlDataType="double"/>
    </xmlCellPr>
  </singleXmlCell>
  <singleXmlCell id="268" r="P30" connectionId="0">
    <xmlCellPr id="268" uniqueName="_Report_Observations_ODF.DEV_AIN.KNV.SWP">
      <xmlPr mapId="1" xpath="/Report/Observations/ODF.DEV/AIN.KNV.SWP" xmlDataType="double"/>
    </xmlCellPr>
  </singleXmlCell>
  <singleXmlCell id="270" r="P40" connectionId="0">
    <xmlCellPr id="270" uniqueName="_Report_Observations_ODF.EDM_AIN.KNV.OPE">
      <xmlPr mapId="1" xpath="/Report/Observations/ODF.EDM/AIN.KNV.OPE" xmlDataType="double"/>
    </xmlCellPr>
  </singleXmlCell>
  <singleXmlCell id="278" r="O29" connectionId="0">
    <xmlCellPr id="278" uniqueName="_Report_Observations_ODF.DEV_AIN.NWW.TKF">
      <xmlPr mapId="1" xpath="/Report/Observations/ODF.DEV/AIN.NWW.TKF" xmlDataType="double"/>
    </xmlCellPr>
  </singleXmlCell>
  <singleXmlCell id="279" r="P48" connectionId="0">
    <xmlCellPr id="279" uniqueName="_Report_Observations_ODF.BTI_AIN.KNV.T">
      <xmlPr mapId="1" xpath="/Report/Observations/ODF.BTI/AIN.KNV.T" xmlDataType="double"/>
    </xmlCellPr>
  </singleXmlCell>
  <singleXmlCell id="280" r="O27" connectionId="0">
    <xmlCellPr id="280" uniqueName="_Report_Observations_ODF.ZIN_AIN.NWW.T">
      <xmlPr mapId="1" xpath="/Report/Observations/ODF.ZIN/AIN.NWW.T" xmlDataType="double"/>
    </xmlCellPr>
  </singleXmlCell>
  <singleXmlCell id="281" r="P47" connectionId="0">
    <xmlCellPr id="281" uniqueName="_Report_Observations_ODF.BTI_AIN.KNV.OPE">
      <xmlPr mapId="1" xpath="/Report/Observations/ODF.BTI/AIN.KNV.OPE" xmlDataType="double"/>
    </xmlCellPr>
  </singleXmlCell>
  <singleXmlCell id="282" r="O26" connectionId="0">
    <xmlCellPr id="282" uniqueName="_Report_Observations_ODF.ZIN_AIN.NWW.OPE">
      <xmlPr mapId="1" xpath="/Report/Observations/ODF.ZIN/AIN.NWW.OPE" xmlDataType="double"/>
    </xmlCellPr>
  </singleXmlCell>
  <singleXmlCell id="283" r="P46" connectionId="0">
    <xmlCellPr id="283" uniqueName="_Report_Observations_ODF.BTI_AIN.KNV.OPO">
      <xmlPr mapId="1" xpath="/Report/Observations/ODF.BTI/AIN.KNV.OPO" xmlDataType="double"/>
    </xmlCellPr>
  </singleXmlCell>
  <singleXmlCell id="284" r="O25" connectionId="0">
    <xmlCellPr id="284" uniqueName="_Report_Observations_ODF.ZIN_AIN.NWW.OPO">
      <xmlPr mapId="1" xpath="/Report/Observations/ODF.ZIN/AIN.NWW.OPO" xmlDataType="double"/>
    </xmlCellPr>
  </singleXmlCell>
  <singleXmlCell id="285" r="P45" connectionId="0">
    <xmlCellPr id="285" uniqueName="_Report_Observations_ODF.BTI_AIN.KNV.FUT">
      <xmlPr mapId="1" xpath="/Report/Observations/ODF.BTI/AIN.KNV.FUT" xmlDataType="double"/>
    </xmlCellPr>
  </singleXmlCell>
  <singleXmlCell id="286" r="O24" connectionId="0">
    <xmlCellPr id="286" uniqueName="_Report_Observations_ODF.ZIN_AIN.NWW.FUT">
      <xmlPr mapId="1" xpath="/Report/Observations/ODF.ZIN/AIN.NWW.FUT" xmlDataType="double"/>
    </xmlCellPr>
  </singleXmlCell>
  <singleXmlCell id="287" r="P44" connectionId="0">
    <xmlCellPr id="287" uniqueName="_Report_Observations_ODF.BTI_AIN.KNV.SWP">
      <xmlPr mapId="1" xpath="/Report/Observations/ODF.BTI/AIN.KNV.SWP" xmlDataType="double"/>
    </xmlCellPr>
  </singleXmlCell>
  <singleXmlCell id="288" r="O23" connectionId="0">
    <xmlCellPr id="288" uniqueName="_Report_Observations_ODF.ZIN_AIN.NWW.SWP">
      <xmlPr mapId="1" xpath="/Report/Observations/ODF.ZIN/AIN.NWW.SWP" xmlDataType="double"/>
    </xmlCellPr>
  </singleXmlCell>
  <singleXmlCell id="289" r="P43" connectionId="0">
    <xmlCellPr id="289" uniqueName="_Report_Observations_ODF.BTI_AIN.KNV.TKF">
      <xmlPr mapId="1" xpath="/Report/Observations/ODF.BTI/AIN.KNV.TKF" xmlDataType="double"/>
    </xmlCellPr>
  </singleXmlCell>
  <singleXmlCell id="290" r="O22" connectionId="0">
    <xmlCellPr id="290" uniqueName="_Report_Observations_ODF.ZIN_AIN.NWW.TKF">
      <xmlPr mapId="1" xpath="/Report/Observations/ODF.ZIN/AIN.NWW.TKF" xmlDataType="double"/>
    </xmlCellPr>
  </singleXmlCell>
  <singleXmlCell id="291" r="P41" connectionId="0">
    <xmlCellPr id="291" uniqueName="_Report_Observations_ODF.EDM_AIN.KNV.T">
      <xmlPr mapId="1" xpath="/Report/Observations/ODF.EDM/AIN.KNV.T" xmlDataType="double"/>
    </xmlCellPr>
  </singleXmlCell>
  <singleXmlCell id="293" r="O30" connectionId="0">
    <xmlCellPr id="293" uniqueName="_Report_Observations_ODF.DEV_AIN.NWW.SWP">
      <xmlPr mapId="1" xpath="/Report/Observations/ODF.DEV/AIN.NWW.SWP" xmlDataType="double"/>
    </xmlCellPr>
  </singleXmlCell>
  <singleXmlCell id="294" r="P51" connectionId="0">
    <xmlCellPr id="294" uniqueName="_Report_Observations_ODF.KDV_AIN.KNV.TRS">
      <xmlPr mapId="1" xpath="/Report/Observations/ODF.KDV/AIN.KNV.TRS" xmlDataType="double"/>
    </xmlCellPr>
  </singleXmlCell>
  <singleXmlCell id="295" r="P50" connectionId="0">
    <xmlCellPr id="295" uniqueName="_Report_Observations_ODF.KDV_AIN.KNV.CDS">
      <xmlPr mapId="1" xpath="/Report/Observations/ODF.KDV/AIN.KNV.CDS" xmlDataType="double"/>
    </xmlCellPr>
  </singleXmlCell>
  <singleXmlCell id="301" r="O39" connectionId="0">
    <xmlCellPr id="301" uniqueName="_Report_Observations_ODF.EDM_AIN.NWW.OPO">
      <xmlPr mapId="1" xpath="/Report/Observations/ODF.EDM/AIN.NWW.OPO" xmlDataType="double"/>
    </xmlCellPr>
  </singleXmlCell>
  <singleXmlCell id="302" r="O38" connectionId="0">
    <xmlCellPr id="302" uniqueName="_Report_Observations_ODF.EDM_AIN.NWW.FUT">
      <xmlPr mapId="1" xpath="/Report/Observations/ODF.EDM/AIN.NWW.FUT" xmlDataType="double"/>
    </xmlCellPr>
  </singleXmlCell>
  <singleXmlCell id="303" r="P59" connectionId="0">
    <xmlCellPr id="303" uniqueName="_Report_Observations_ODF.UEB_AIN.KNV.OPO">
      <xmlPr mapId="1" xpath="/Report/Observations/ODF.UEB/AIN.KNV.OPO" xmlDataType="double"/>
    </xmlCellPr>
  </singleXmlCell>
  <singleXmlCell id="304" r="O37" connectionId="0">
    <xmlCellPr id="304" uniqueName="_Report_Observations_ODF.EDM_AIN.NWW.SWP">
      <xmlPr mapId="1" xpath="/Report/Observations/ODF.EDM/AIN.NWW.SWP" xmlDataType="double"/>
    </xmlCellPr>
  </singleXmlCell>
  <singleXmlCell id="305" r="P58" connectionId="0">
    <xmlCellPr id="305" uniqueName="_Report_Observations_ODF.UEB_AIN.KNV.FUT">
      <xmlPr mapId="1" xpath="/Report/Observations/ODF.UEB/AIN.KNV.FUT" xmlDataType="double"/>
    </xmlCellPr>
  </singleXmlCell>
  <singleXmlCell id="306" r="O36" connectionId="0">
    <xmlCellPr id="306" uniqueName="_Report_Observations_ODF.EDM_AIN.NWW.TKF">
      <xmlPr mapId="1" xpath="/Report/Observations/ODF.EDM/AIN.NWW.TKF" xmlDataType="double"/>
    </xmlCellPr>
  </singleXmlCell>
  <singleXmlCell id="307" r="P57" connectionId="0">
    <xmlCellPr id="307" uniqueName="_Report_Observations_ODF.UEB_AIN.KNV.SWP">
      <xmlPr mapId="1" xpath="/Report/Observations/ODF.UEB/AIN.KNV.SWP" xmlDataType="double"/>
    </xmlCellPr>
  </singleXmlCell>
  <singleXmlCell id="308" r="P56" connectionId="0">
    <xmlCellPr id="308" uniqueName="_Report_Observations_ODF.UEB_AIN.KNV.TKF">
      <xmlPr mapId="1" xpath="/Report/Observations/ODF.UEB/AIN.KNV.TKF" xmlDataType="double"/>
    </xmlCellPr>
  </singleXmlCell>
  <singleXmlCell id="309" r="O34" connectionId="0">
    <xmlCellPr id="309" uniqueName="_Report_Observations_ODF.DEV_AIN.NWW.T">
      <xmlPr mapId="1" xpath="/Report/Observations/ODF.DEV/AIN.NWW.T" xmlDataType="double"/>
    </xmlCellPr>
  </singleXmlCell>
  <singleXmlCell id="310" r="O33" connectionId="0">
    <xmlCellPr id="310" uniqueName="_Report_Observations_ODF.DEV_AIN.NWW.OPE">
      <xmlPr mapId="1" xpath="/Report/Observations/ODF.DEV/AIN.NWW.OPE" xmlDataType="double"/>
    </xmlCellPr>
  </singleXmlCell>
  <singleXmlCell id="311" r="P54" connectionId="0">
    <xmlCellPr id="311" uniqueName="_Report_Observations_ODF.KDV_AIN.KNV.T">
      <xmlPr mapId="1" xpath="/Report/Observations/ODF.KDV/AIN.KNV.T" xmlDataType="double"/>
    </xmlCellPr>
  </singleXmlCell>
  <singleXmlCell id="312" r="O32" connectionId="0">
    <xmlCellPr id="312" uniqueName="_Report_Observations_ODF.DEV_AIN.NWW.OPO">
      <xmlPr mapId="1" xpath="/Report/Observations/ODF.DEV/AIN.NWW.OPO" xmlDataType="double"/>
    </xmlCellPr>
  </singleXmlCell>
  <singleXmlCell id="313" r="P53" connectionId="0">
    <xmlCellPr id="313" uniqueName="_Report_Observations_ODF.KDV_AIN.KNV.U">
      <xmlPr mapId="1" xpath="/Report/Observations/ODF.KDV/AIN.KNV.U" xmlDataType="double"/>
    </xmlCellPr>
  </singleXmlCell>
  <singleXmlCell id="314" r="O31" connectionId="0">
    <xmlCellPr id="314" uniqueName="_Report_Observations_ODF.DEV_AIN.NWW.FUT">
      <xmlPr mapId="1" xpath="/Report/Observations/ODF.DEV/AIN.NWW.FUT" xmlDataType="double"/>
    </xmlCellPr>
  </singleXmlCell>
  <singleXmlCell id="315" r="P52" connectionId="0">
    <xmlCellPr id="315" uniqueName="_Report_Observations_ODF.KDV_AIN.KNV.FTD">
      <xmlPr mapId="1" xpath="/Report/Observations/ODF.KDV/AIN.KNV.FTD" xmlDataType="double"/>
    </xmlCellPr>
  </singleXmlCell>
  <singleXmlCell id="317" r="P62" connectionId="0">
    <xmlCellPr id="317" uniqueName="_Report_Observations_ODF_AIN.KNV.VNE.T.T">
      <xmlPr mapId="1" xpath="/Report/Observations/ODF/AIN.KNV.VNE.T.T" xmlDataType="double"/>
    </xmlCellPr>
  </singleXmlCell>
  <singleXmlCell id="318" r="O41" connectionId="0">
    <xmlCellPr id="318" uniqueName="_Report_Observations_ODF.EDM_AIN.NWW.T">
      <xmlPr mapId="1" xpath="/Report/Observations/ODF.EDM/AIN.NWW.T" xmlDataType="double"/>
    </xmlCellPr>
  </singleXmlCell>
  <singleXmlCell id="320" r="O40" connectionId="0">
    <xmlCellPr id="320" uniqueName="_Report_Observations_ODF.EDM_AIN.NWW.OPE">
      <xmlPr mapId="1" xpath="/Report/Observations/ODF.EDM/AIN.NWW.OPE" xmlDataType="double"/>
    </xmlCellPr>
  </singleXmlCell>
  <singleXmlCell id="321" r="P61" connectionId="0">
    <xmlCellPr id="321" uniqueName="_Report_Observations_ODF.UEB_AIN.KNV.T">
      <xmlPr mapId="1" xpath="/Report/Observations/ODF.UEB/AIN.KNV.T" xmlDataType="double"/>
    </xmlCellPr>
  </singleXmlCell>
  <singleXmlCell id="323" r="P60" connectionId="0">
    <xmlCellPr id="323" uniqueName="_Report_Observations_ODF.UEB_AIN.KNV.OPE">
      <xmlPr mapId="1" xpath="/Report/Observations/ODF.UEB/AIN.KNV.OPE" xmlDataType="double"/>
    </xmlCellPr>
  </singleXmlCell>
  <singleXmlCell id="333" r="N29" connectionId="0">
    <xmlCellPr id="333" uniqueName="_Report_Observations_ODF.DEV_AIN.PWW.TKF">
      <xmlPr mapId="1" xpath="/Report/Observations/ODF.DEV/AIN.PWW.TKF" xmlDataType="double"/>
    </xmlCellPr>
  </singleXmlCell>
  <singleXmlCell id="334" r="O48" connectionId="0">
    <xmlCellPr id="334" uniqueName="_Report_Observations_ODF.BTI_AIN.NWW.T">
      <xmlPr mapId="1" xpath="/Report/Observations/ODF.BTI/AIN.NWW.T" xmlDataType="double"/>
    </xmlCellPr>
  </singleXmlCell>
  <singleXmlCell id="335" r="N27" connectionId="0">
    <xmlCellPr id="335" uniqueName="_Report_Observations_ODF.ZIN_AIN.PWW.T">
      <xmlPr mapId="1" xpath="/Report/Observations/ODF.ZIN/AIN.PWW.T" xmlDataType="double"/>
    </xmlCellPr>
  </singleXmlCell>
  <singleXmlCell id="336" r="O47" connectionId="0">
    <xmlCellPr id="336" uniqueName="_Report_Observations_ODF.BTI_AIN.NWW.OPE">
      <xmlPr mapId="1" xpath="/Report/Observations/ODF.BTI/AIN.NWW.OPE" xmlDataType="double"/>
    </xmlCellPr>
  </singleXmlCell>
  <singleXmlCell id="337" r="N26" connectionId="0">
    <xmlCellPr id="337" uniqueName="_Report_Observations_ODF.ZIN_AIN.PWW.OPE">
      <xmlPr mapId="1" xpath="/Report/Observations/ODF.ZIN/AIN.PWW.OPE" xmlDataType="double"/>
    </xmlCellPr>
  </singleXmlCell>
  <singleXmlCell id="338" r="O46" connectionId="0">
    <xmlCellPr id="338" uniqueName="_Report_Observations_ODF.BTI_AIN.NWW.OPO">
      <xmlPr mapId="1" xpath="/Report/Observations/ODF.BTI/AIN.NWW.OPO" xmlDataType="double"/>
    </xmlCellPr>
  </singleXmlCell>
  <singleXmlCell id="339" r="N25" connectionId="0">
    <xmlCellPr id="339" uniqueName="_Report_Observations_ODF.ZIN_AIN.PWW.OPO">
      <xmlPr mapId="1" xpath="/Report/Observations/ODF.ZIN/AIN.PWW.OPO" xmlDataType="double"/>
    </xmlCellPr>
  </singleXmlCell>
  <singleXmlCell id="341" r="O45" connectionId="0">
    <xmlCellPr id="341" uniqueName="_Report_Observations_ODF.BTI_AIN.NWW.FUT">
      <xmlPr mapId="1" xpath="/Report/Observations/ODF.BTI/AIN.NWW.FUT" xmlDataType="double"/>
    </xmlCellPr>
  </singleXmlCell>
  <singleXmlCell id="342" r="N24" connectionId="0">
    <xmlCellPr id="342" uniqueName="_Report_Observations_ODF.ZIN_AIN.PWW.FUT">
      <xmlPr mapId="1" xpath="/Report/Observations/ODF.ZIN/AIN.PWW.FUT" xmlDataType="double"/>
    </xmlCellPr>
  </singleXmlCell>
  <singleXmlCell id="343" r="O44" connectionId="0">
    <xmlCellPr id="343" uniqueName="_Report_Observations_ODF.BTI_AIN.NWW.SWP">
      <xmlPr mapId="1" xpath="/Report/Observations/ODF.BTI/AIN.NWW.SWP" xmlDataType="double"/>
    </xmlCellPr>
  </singleXmlCell>
  <singleXmlCell id="344" r="N23" connectionId="0">
    <xmlCellPr id="344" uniqueName="_Report_Observations_ODF.ZIN_AIN.PWW.SWP">
      <xmlPr mapId="1" xpath="/Report/Observations/ODF.ZIN/AIN.PWW.SWP" xmlDataType="double"/>
    </xmlCellPr>
  </singleXmlCell>
  <singleXmlCell id="345" r="O43" connectionId="0">
    <xmlCellPr id="345" uniqueName="_Report_Observations_ODF.BTI_AIN.NWW.TKF">
      <xmlPr mapId="1" xpath="/Report/Observations/ODF.BTI/AIN.NWW.TKF" xmlDataType="double"/>
    </xmlCellPr>
  </singleXmlCell>
  <singleXmlCell id="346" r="N22" connectionId="0">
    <xmlCellPr id="346" uniqueName="_Report_Observations_ODF.ZIN_AIN.PWW.TKF">
      <xmlPr mapId="1" xpath="/Report/Observations/ODF.ZIN/AIN.PWW.TKF" xmlDataType="double"/>
    </xmlCellPr>
  </singleXmlCell>
  <singleXmlCell id="348" r="N31" connectionId="0">
    <xmlCellPr id="348" uniqueName="_Report_Observations_ODF.DEV_AIN.PWW.FUT">
      <xmlPr mapId="1" xpath="/Report/Observations/ODF.DEV/AIN.PWW.FUT" xmlDataType="double"/>
    </xmlCellPr>
  </singleXmlCell>
  <singleXmlCell id="349" r="O52" connectionId="0">
    <xmlCellPr id="349" uniqueName="_Report_Observations_ODF.KDV_AIN.NWW.FTD">
      <xmlPr mapId="1" xpath="/Report/Observations/ODF.KDV/AIN.NWW.FTD" xmlDataType="double"/>
    </xmlCellPr>
  </singleXmlCell>
  <singleXmlCell id="351" r="N30" connectionId="0">
    <xmlCellPr id="351" uniqueName="_Report_Observations_ODF.DEV_AIN.PWW.SWP">
      <xmlPr mapId="1" xpath="/Report/Observations/ODF.DEV/AIN.PWW.SWP" xmlDataType="double"/>
    </xmlCellPr>
  </singleXmlCell>
  <singleXmlCell id="352" r="O51" connectionId="0">
    <xmlCellPr id="352" uniqueName="_Report_Observations_ODF.KDV_AIN.NWW.TRS">
      <xmlPr mapId="1" xpath="/Report/Observations/ODF.KDV/AIN.NWW.TRS" xmlDataType="double"/>
    </xmlCellPr>
  </singleXmlCell>
  <singleXmlCell id="353" r="O50" connectionId="0">
    <xmlCellPr id="353" uniqueName="_Report_Observations_ODF.KDV_AIN.NWW.CDS">
      <xmlPr mapId="1" xpath="/Report/Observations/ODF.KDV/AIN.NWW.CDS" xmlDataType="double"/>
    </xmlCellPr>
  </singleXmlCell>
  <singleXmlCell id="367" r="N39" connectionId="0">
    <xmlCellPr id="367" uniqueName="_Report_Observations_ODF.EDM_AIN.PWW.OPO">
      <xmlPr mapId="1" xpath="/Report/Observations/ODF.EDM/AIN.PWW.OPO" xmlDataType="double"/>
    </xmlCellPr>
  </singleXmlCell>
  <singleXmlCell id="368" r="N38" connectionId="0">
    <xmlCellPr id="368" uniqueName="_Report_Observations_ODF.EDM_AIN.PWW.FUT">
      <xmlPr mapId="1" xpath="/Report/Observations/ODF.EDM/AIN.PWW.FUT" xmlDataType="double"/>
    </xmlCellPr>
  </singleXmlCell>
  <singleXmlCell id="369" r="O59" connectionId="0">
    <xmlCellPr id="369" uniqueName="_Report_Observations_ODF.UEB_AIN.NWW.OPO">
      <xmlPr mapId="1" xpath="/Report/Observations/ODF.UEB/AIN.NWW.OPO" xmlDataType="double"/>
    </xmlCellPr>
  </singleXmlCell>
  <singleXmlCell id="371" r="N37" connectionId="0">
    <xmlCellPr id="371" uniqueName="_Report_Observations_ODF.EDM_AIN.PWW.SWP">
      <xmlPr mapId="1" xpath="/Report/Observations/ODF.EDM/AIN.PWW.SWP" xmlDataType="double"/>
    </xmlCellPr>
  </singleXmlCell>
  <singleXmlCell id="372" r="O58" connectionId="0">
    <xmlCellPr id="372" uniqueName="_Report_Observations_ODF.UEB_AIN.NWW.FUT">
      <xmlPr mapId="1" xpath="/Report/Observations/ODF.UEB/AIN.NWW.FUT" xmlDataType="double"/>
    </xmlCellPr>
  </singleXmlCell>
  <singleXmlCell id="373" r="N36" connectionId="0">
    <xmlCellPr id="373" uniqueName="_Report_Observations_ODF.EDM_AIN.PWW.TKF">
      <xmlPr mapId="1" xpath="/Report/Observations/ODF.EDM/AIN.PWW.TKF" xmlDataType="double"/>
    </xmlCellPr>
  </singleXmlCell>
  <singleXmlCell id="374" r="O57" connectionId="0">
    <xmlCellPr id="374" uniqueName="_Report_Observations_ODF.UEB_AIN.NWW.SWP">
      <xmlPr mapId="1" xpath="/Report/Observations/ODF.UEB/AIN.NWW.SWP" xmlDataType="double"/>
    </xmlCellPr>
  </singleXmlCell>
  <singleXmlCell id="375" r="O56" connectionId="0">
    <xmlCellPr id="375" uniqueName="_Report_Observations_ODF.UEB_AIN.NWW.TKF">
      <xmlPr mapId="1" xpath="/Report/Observations/ODF.UEB/AIN.NWW.TKF" xmlDataType="double"/>
    </xmlCellPr>
  </singleXmlCell>
  <singleXmlCell id="376" r="N34" connectionId="0">
    <xmlCellPr id="376" uniqueName="_Report_Observations_ODF.DEV_AIN.PWW.T">
      <xmlPr mapId="1" xpath="/Report/Observations/ODF.DEV/AIN.PWW.T" xmlDataType="double"/>
    </xmlCellPr>
  </singleXmlCell>
  <singleXmlCell id="378" r="N33" connectionId="0">
    <xmlCellPr id="378" uniqueName="_Report_Observations_ODF.DEV_AIN.PWW.OPE">
      <xmlPr mapId="1" xpath="/Report/Observations/ODF.DEV/AIN.PWW.OPE" xmlDataType="double"/>
    </xmlCellPr>
  </singleXmlCell>
  <singleXmlCell id="379" r="O54" connectionId="0">
    <xmlCellPr id="379" uniqueName="_Report_Observations_ODF.KDV_AIN.NWW.T">
      <xmlPr mapId="1" xpath="/Report/Observations/ODF.KDV/AIN.NWW.T" xmlDataType="double"/>
    </xmlCellPr>
  </singleXmlCell>
  <singleXmlCell id="380" r="N32" connectionId="0">
    <xmlCellPr id="380" uniqueName="_Report_Observations_ODF.DEV_AIN.PWW.OPO">
      <xmlPr mapId="1" xpath="/Report/Observations/ODF.DEV/AIN.PWW.OPO" xmlDataType="double"/>
    </xmlCellPr>
  </singleXmlCell>
  <singleXmlCell id="381" r="O53" connectionId="0">
    <xmlCellPr id="381" uniqueName="_Report_Observations_ODF.KDV_AIN.NWW.U">
      <xmlPr mapId="1" xpath="/Report/Observations/ODF.KDV/AIN.NWW.U" xmlDataType="double"/>
    </xmlCellPr>
  </singleXmlCell>
  <singleXmlCell id="383" r="O63" connectionId="0">
    <xmlCellPr id="383" uniqueName="_Report_Observations_ODF_AIN.NWW.VNE.T.BMO">
      <xmlPr mapId="1" xpath="/Report/Observations/ODF/AIN.NWW.VNE.T.BMO" xmlDataType="double"/>
    </xmlCellPr>
  </singleXmlCell>
  <singleXmlCell id="385" r="O62" connectionId="0">
    <xmlCellPr id="385" uniqueName="_Report_Observations_ODF_AIN.NWW.VNE.T.T">
      <xmlPr mapId="1" xpath="/Report/Observations/ODF/AIN.NWW.VNE.T.T" xmlDataType="double"/>
    </xmlCellPr>
  </singleXmlCell>
  <singleXmlCell id="386" r="N41" connectionId="0">
    <xmlCellPr id="386" uniqueName="_Report_Observations_ODF.EDM_AIN.PWW.T">
      <xmlPr mapId="1" xpath="/Report/Observations/ODF.EDM/AIN.PWW.T" xmlDataType="double"/>
    </xmlCellPr>
  </singleXmlCell>
  <singleXmlCell id="388" r="N40" connectionId="0">
    <xmlCellPr id="388" uniqueName="_Report_Observations_ODF.EDM_AIN.PWW.OPE">
      <xmlPr mapId="1" xpath="/Report/Observations/ODF.EDM/AIN.PWW.OPE" xmlDataType="double"/>
    </xmlCellPr>
  </singleXmlCell>
  <singleXmlCell id="389" r="O61" connectionId="0">
    <xmlCellPr id="389" uniqueName="_Report_Observations_ODF.UEB_AIN.NWW.T">
      <xmlPr mapId="1" xpath="/Report/Observations/ODF.UEB/AIN.NWW.T" xmlDataType="double"/>
    </xmlCellPr>
  </singleXmlCell>
  <singleXmlCell id="391" r="O60" connectionId="0">
    <xmlCellPr id="391" uniqueName="_Report_Observations_ODF.UEB_AIN.NWW.OPE">
      <xmlPr mapId="1" xpath="/Report/Observations/ODF.UEB/AIN.NWW.OPE" xmlDataType="double"/>
    </xmlCellPr>
  </singleXmlCell>
  <singleXmlCell id="400" r="M29" connectionId="0">
    <xmlCellPr id="400" uniqueName="_Report_Observations_ODF.DEV_HIN.KNV.TKF">
      <xmlPr mapId="1" xpath="/Report/Observations/ODF.DEV/HIN.KNV.TKF" xmlDataType="double"/>
    </xmlCellPr>
  </singleXmlCell>
  <singleXmlCell id="401" r="N48" connectionId="0">
    <xmlCellPr id="401" uniqueName="_Report_Observations_ODF.BTI_AIN.PWW.T">
      <xmlPr mapId="1" xpath="/Report/Observations/ODF.BTI/AIN.PWW.T" xmlDataType="double"/>
    </xmlCellPr>
  </singleXmlCell>
  <singleXmlCell id="402" r="M27" connectionId="0">
    <xmlCellPr id="402" uniqueName="_Report_Observations_ODF.ZIN_HIN.KNV.T">
      <xmlPr mapId="1" xpath="/Report/Observations/ODF.ZIN/HIN.KNV.T" xmlDataType="double"/>
    </xmlCellPr>
  </singleXmlCell>
  <singleXmlCell id="403" r="N47" connectionId="0">
    <xmlCellPr id="403" uniqueName="_Report_Observations_ODF.BTI_AIN.PWW.OPE">
      <xmlPr mapId="1" xpath="/Report/Observations/ODF.BTI/AIN.PWW.OPE" xmlDataType="double"/>
    </xmlCellPr>
  </singleXmlCell>
  <singleXmlCell id="404" r="M26" connectionId="0">
    <xmlCellPr id="404" uniqueName="_Report_Observations_ODF.ZIN_HIN.KNV.OPE">
      <xmlPr mapId="1" xpath="/Report/Observations/ODF.ZIN/HIN.KNV.OPE" xmlDataType="double"/>
    </xmlCellPr>
  </singleXmlCell>
  <singleXmlCell id="405" r="N46" connectionId="0">
    <xmlCellPr id="405" uniqueName="_Report_Observations_ODF.BTI_AIN.PWW.OPO">
      <xmlPr mapId="1" xpath="/Report/Observations/ODF.BTI/AIN.PWW.OPO" xmlDataType="double"/>
    </xmlCellPr>
  </singleXmlCell>
  <singleXmlCell id="406" r="M25" connectionId="0">
    <xmlCellPr id="406" uniqueName="_Report_Observations_ODF.ZIN_HIN.KNV.OPO">
      <xmlPr mapId="1" xpath="/Report/Observations/ODF.ZIN/HIN.KNV.OPO" xmlDataType="double"/>
    </xmlCellPr>
  </singleXmlCell>
  <singleXmlCell id="407" r="N45" connectionId="0">
    <xmlCellPr id="407" uniqueName="_Report_Observations_ODF.BTI_AIN.PWW.FUT">
      <xmlPr mapId="1" xpath="/Report/Observations/ODF.BTI/AIN.PWW.FUT" xmlDataType="double"/>
    </xmlCellPr>
  </singleXmlCell>
  <singleXmlCell id="408" r="M24" connectionId="0">
    <xmlCellPr id="408" uniqueName="_Report_Observations_ODF.ZIN_HIN.KNV.FUT">
      <xmlPr mapId="1" xpath="/Report/Observations/ODF.ZIN/HIN.KNV.FUT" xmlDataType="double"/>
    </xmlCellPr>
  </singleXmlCell>
  <singleXmlCell id="409" r="N44" connectionId="0">
    <xmlCellPr id="409" uniqueName="_Report_Observations_ODF.BTI_AIN.PWW.SWP">
      <xmlPr mapId="1" xpath="/Report/Observations/ODF.BTI/AIN.PWW.SWP" xmlDataType="double"/>
    </xmlCellPr>
  </singleXmlCell>
  <singleXmlCell id="410" r="M23" connectionId="0">
    <xmlCellPr id="410" uniqueName="_Report_Observations_ODF.ZIN_HIN.KNV.SWP">
      <xmlPr mapId="1" xpath="/Report/Observations/ODF.ZIN/HIN.KNV.SWP" xmlDataType="double"/>
    </xmlCellPr>
  </singleXmlCell>
  <singleXmlCell id="411" r="N43" connectionId="0">
    <xmlCellPr id="411" uniqueName="_Report_Observations_ODF.BTI_AIN.PWW.TKF">
      <xmlPr mapId="1" xpath="/Report/Observations/ODF.BTI/AIN.PWW.TKF" xmlDataType="double"/>
    </xmlCellPr>
  </singleXmlCell>
  <singleXmlCell id="412" r="M22" connectionId="0">
    <xmlCellPr id="412" uniqueName="_Report_Observations_ODF.ZIN_HIN.KNV.TKF">
      <xmlPr mapId="1" xpath="/Report/Observations/ODF.ZIN/HIN.KNV.TKF" xmlDataType="double"/>
    </xmlCellPr>
  </singleXmlCell>
  <singleXmlCell id="414" r="M32" connectionId="0">
    <xmlCellPr id="414" uniqueName="_Report_Observations_ODF.DEV_HIN.KNV.OPO">
      <xmlPr mapId="1" xpath="/Report/Observations/ODF.DEV/HIN.KNV.OPO" xmlDataType="double"/>
    </xmlCellPr>
  </singleXmlCell>
  <singleXmlCell id="415" r="N53" connectionId="0">
    <xmlCellPr id="415" uniqueName="_Report_Observations_ODF.KDV_AIN.PWW.U">
      <xmlPr mapId="1" xpath="/Report/Observations/ODF.KDV/AIN.PWW.U" xmlDataType="double"/>
    </xmlCellPr>
  </singleXmlCell>
  <singleXmlCell id="417" r="M31" connectionId="0">
    <xmlCellPr id="417" uniqueName="_Report_Observations_ODF.DEV_HIN.KNV.FUT">
      <xmlPr mapId="1" xpath="/Report/Observations/ODF.DEV/HIN.KNV.FUT" xmlDataType="double"/>
    </xmlCellPr>
  </singleXmlCell>
  <singleXmlCell id="418" r="N52" connectionId="0">
    <xmlCellPr id="418" uniqueName="_Report_Observations_ODF.KDV_AIN.PWW.FTD">
      <xmlPr mapId="1" xpath="/Report/Observations/ODF.KDV/AIN.PWW.FTD" xmlDataType="double"/>
    </xmlCellPr>
  </singleXmlCell>
  <singleXmlCell id="420" r="M30" connectionId="0">
    <xmlCellPr id="420" uniqueName="_Report_Observations_ODF.DEV_HIN.KNV.SWP">
      <xmlPr mapId="1" xpath="/Report/Observations/ODF.DEV/HIN.KNV.SWP" xmlDataType="double"/>
    </xmlCellPr>
  </singleXmlCell>
  <singleXmlCell id="421" r="N51" connectionId="0">
    <xmlCellPr id="421" uniqueName="_Report_Observations_ODF.KDV_AIN.PWW.TRS">
      <xmlPr mapId="1" xpath="/Report/Observations/ODF.KDV/AIN.PWW.TRS" xmlDataType="double"/>
    </xmlCellPr>
  </singleXmlCell>
  <singleXmlCell id="423" r="N50" connectionId="0">
    <xmlCellPr id="423" uniqueName="_Report_Observations_ODF.KDV_AIN.PWW.CDS">
      <xmlPr mapId="1" xpath="/Report/Observations/ODF.KDV/AIN.PWW.CDS" xmlDataType="double"/>
    </xmlCellPr>
  </singleXmlCell>
  <singleXmlCell id="431" r="M39" connectionId="0">
    <xmlCellPr id="431" uniqueName="_Report_Observations_ODF.EDM_HIN.KNV.OPO">
      <xmlPr mapId="1" xpath="/Report/Observations/ODF.EDM/HIN.KNV.OPO" xmlDataType="double"/>
    </xmlCellPr>
  </singleXmlCell>
  <singleXmlCell id="432" r="M38" connectionId="0">
    <xmlCellPr id="432" uniqueName="_Report_Observations_ODF.EDM_HIN.KNV.FUT">
      <xmlPr mapId="1" xpath="/Report/Observations/ODF.EDM/HIN.KNV.FUT" xmlDataType="double"/>
    </xmlCellPr>
  </singleXmlCell>
  <singleXmlCell id="433" r="N59" connectionId="0">
    <xmlCellPr id="433" uniqueName="_Report_Observations_ODF.UEB_AIN.PWW.OPO">
      <xmlPr mapId="1" xpath="/Report/Observations/ODF.UEB/AIN.PWW.OPO" xmlDataType="double"/>
    </xmlCellPr>
  </singleXmlCell>
  <singleXmlCell id="434" r="M37" connectionId="0">
    <xmlCellPr id="434" uniqueName="_Report_Observations_ODF.EDM_HIN.KNV.SWP">
      <xmlPr mapId="1" xpath="/Report/Observations/ODF.EDM/HIN.KNV.SWP" xmlDataType="double"/>
    </xmlCellPr>
  </singleXmlCell>
  <singleXmlCell id="435" r="N58" connectionId="0">
    <xmlCellPr id="435" uniqueName="_Report_Observations_ODF.UEB_AIN.PWW.FUT">
      <xmlPr mapId="1" xpath="/Report/Observations/ODF.UEB/AIN.PWW.FUT" xmlDataType="double"/>
    </xmlCellPr>
  </singleXmlCell>
  <singleXmlCell id="437" r="M36" connectionId="0">
    <xmlCellPr id="437" uniqueName="_Report_Observations_ODF.EDM_HIN.KNV.TKF">
      <xmlPr mapId="1" xpath="/Report/Observations/ODF.EDM/HIN.KNV.TKF" xmlDataType="double"/>
    </xmlCellPr>
  </singleXmlCell>
  <singleXmlCell id="438" r="N57" connectionId="0">
    <xmlCellPr id="438" uniqueName="_Report_Observations_ODF.UEB_AIN.PWW.SWP">
      <xmlPr mapId="1" xpath="/Report/Observations/ODF.UEB/AIN.PWW.SWP" xmlDataType="double"/>
    </xmlCellPr>
  </singleXmlCell>
  <singleXmlCell id="440" r="N56" connectionId="0">
    <xmlCellPr id="440" uniqueName="_Report_Observations_ODF.UEB_AIN.PWW.TKF">
      <xmlPr mapId="1" xpath="/Report/Observations/ODF.UEB/AIN.PWW.TKF" xmlDataType="double"/>
    </xmlCellPr>
  </singleXmlCell>
  <singleXmlCell id="442" r="M34" connectionId="0">
    <xmlCellPr id="442" uniqueName="_Report_Observations_ODF.DEV_HIN.KNV.T">
      <xmlPr mapId="1" xpath="/Report/Observations/ODF.DEV/HIN.KNV.T" xmlDataType="double"/>
    </xmlCellPr>
  </singleXmlCell>
  <singleXmlCell id="444" r="M33" connectionId="0">
    <xmlCellPr id="444" uniqueName="_Report_Observations_ODF.DEV_HIN.KNV.OPE">
      <xmlPr mapId="1" xpath="/Report/Observations/ODF.DEV/HIN.KNV.OPE" xmlDataType="double"/>
    </xmlCellPr>
  </singleXmlCell>
  <singleXmlCell id="445" r="N54" connectionId="0">
    <xmlCellPr id="445" uniqueName="_Report_Observations_ODF.KDV_AIN.PWW.T">
      <xmlPr mapId="1" xpath="/Report/Observations/ODF.KDV/AIN.PWW.T" xmlDataType="double"/>
    </xmlCellPr>
  </singleXmlCell>
  <singleXmlCell id="446" r="M43" connectionId="0">
    <xmlCellPr id="446" uniqueName="_Report_Observations_ODF.BTI_HIN.KNV.TKF">
      <xmlPr mapId="1" xpath="/Report/Observations/ODF.BTI/HIN.KNV.TKF" xmlDataType="double"/>
    </xmlCellPr>
  </singleXmlCell>
  <singleXmlCell id="447" r="L22" connectionId="0">
    <xmlCellPr id="447" uniqueName="_Report_Observations_ODF.ZIN_HIN.NWW.TKF">
      <xmlPr mapId="1" xpath="/Report/Observations/ODF.ZIN/HIN.NWW.TKF" xmlDataType="double"/>
    </xmlCellPr>
  </singleXmlCell>
  <singleXmlCell id="448" r="N63" connectionId="0">
    <xmlCellPr id="448" uniqueName="_Report_Observations_ODF_AIN.PWW.VNE.T.BMO">
      <xmlPr mapId="1" xpath="/Report/Observations/ODF/AIN.PWW.VNE.T.BMO" xmlDataType="double"/>
    </xmlCellPr>
  </singleXmlCell>
  <singleXmlCell id="449" r="N62" connectionId="0">
    <xmlCellPr id="449" uniqueName="_Report_Observations_ODF_AIN.PWW.VNE.T.T">
      <xmlPr mapId="1" xpath="/Report/Observations/ODF/AIN.PWW.VNE.T.T" xmlDataType="double"/>
    </xmlCellPr>
  </singleXmlCell>
  <singleXmlCell id="450" r="M41" connectionId="0">
    <xmlCellPr id="450" uniqueName="_Report_Observations_ODF.EDM_HIN.KNV.T">
      <xmlPr mapId="1" xpath="/Report/Observations/ODF.EDM/HIN.KNV.T" xmlDataType="double"/>
    </xmlCellPr>
  </singleXmlCell>
  <singleXmlCell id="451" r="M40" connectionId="0">
    <xmlCellPr id="451" uniqueName="_Report_Observations_ODF.EDM_HIN.KNV.OPE">
      <xmlPr mapId="1" xpath="/Report/Observations/ODF.EDM/HIN.KNV.OPE" xmlDataType="double"/>
    </xmlCellPr>
  </singleXmlCell>
  <singleXmlCell id="452" r="N61" connectionId="0">
    <xmlCellPr id="452" uniqueName="_Report_Observations_ODF.UEB_AIN.PWW.T">
      <xmlPr mapId="1" xpath="/Report/Observations/ODF.UEB/AIN.PWW.T" xmlDataType="double"/>
    </xmlCellPr>
  </singleXmlCell>
  <singleXmlCell id="453" r="N60" connectionId="0">
    <xmlCellPr id="453" uniqueName="_Report_Observations_ODF.UEB_AIN.PWW.OPE">
      <xmlPr mapId="1" xpath="/Report/Observations/ODF.UEB/AIN.PWW.OPE" xmlDataType="double"/>
    </xmlCellPr>
  </singleXmlCell>
  <singleXmlCell id="468" r="L29" connectionId="0">
    <xmlCellPr id="468" uniqueName="_Report_Observations_ODF.DEV_HIN.NWW.TKF">
      <xmlPr mapId="1" xpath="/Report/Observations/ODF.DEV/HIN.NWW.TKF" xmlDataType="double"/>
    </xmlCellPr>
  </singleXmlCell>
  <singleXmlCell id="469" r="M48" connectionId="0">
    <xmlCellPr id="469" uniqueName="_Report_Observations_ODF.BTI_HIN.KNV.T">
      <xmlPr mapId="1" xpath="/Report/Observations/ODF.BTI/HIN.KNV.T" xmlDataType="double"/>
    </xmlCellPr>
  </singleXmlCell>
  <singleXmlCell id="470" r="L27" connectionId="0">
    <xmlCellPr id="470" uniqueName="_Report_Observations_ODF.ZIN_HIN.NWW.T">
      <xmlPr mapId="1" xpath="/Report/Observations/ODF.ZIN/HIN.NWW.T" xmlDataType="double"/>
    </xmlCellPr>
  </singleXmlCell>
  <singleXmlCell id="471" r="M47" connectionId="0">
    <xmlCellPr id="471" uniqueName="_Report_Observations_ODF.BTI_HIN.KNV.OPE">
      <xmlPr mapId="1" xpath="/Report/Observations/ODF.BTI/HIN.KNV.OPE" xmlDataType="double"/>
    </xmlCellPr>
  </singleXmlCell>
  <singleXmlCell id="472" r="L26" connectionId="0">
    <xmlCellPr id="472" uniqueName="_Report_Observations_ODF.ZIN_HIN.NWW.OPE">
      <xmlPr mapId="1" xpath="/Report/Observations/ODF.ZIN/HIN.NWW.OPE" xmlDataType="double"/>
    </xmlCellPr>
  </singleXmlCell>
  <singleXmlCell id="473" r="M46" connectionId="0">
    <xmlCellPr id="473" uniqueName="_Report_Observations_ODF.BTI_HIN.KNV.OPO">
      <xmlPr mapId="1" xpath="/Report/Observations/ODF.BTI/HIN.KNV.OPO" xmlDataType="double"/>
    </xmlCellPr>
  </singleXmlCell>
  <singleXmlCell id="474" r="L25" connectionId="0">
    <xmlCellPr id="474" uniqueName="_Report_Observations_ODF.ZIN_HIN.NWW.OPO">
      <xmlPr mapId="1" xpath="/Report/Observations/ODF.ZIN/HIN.NWW.OPO" xmlDataType="double"/>
    </xmlCellPr>
  </singleXmlCell>
  <singleXmlCell id="475" r="M45" connectionId="0">
    <xmlCellPr id="475" uniqueName="_Report_Observations_ODF.BTI_HIN.KNV.FUT">
      <xmlPr mapId="1" xpath="/Report/Observations/ODF.BTI/HIN.KNV.FUT" xmlDataType="double"/>
    </xmlCellPr>
  </singleXmlCell>
  <singleXmlCell id="476" r="L24" connectionId="0">
    <xmlCellPr id="476" uniqueName="_Report_Observations_ODF.ZIN_HIN.NWW.FUT">
      <xmlPr mapId="1" xpath="/Report/Observations/ODF.ZIN/HIN.NWW.FUT" xmlDataType="double"/>
    </xmlCellPr>
  </singleXmlCell>
  <singleXmlCell id="477" r="M44" connectionId="0">
    <xmlCellPr id="477" uniqueName="_Report_Observations_ODF.BTI_HIN.KNV.SWP">
      <xmlPr mapId="1" xpath="/Report/Observations/ODF.BTI/HIN.KNV.SWP" xmlDataType="double"/>
    </xmlCellPr>
  </singleXmlCell>
  <singleXmlCell id="478" r="L23" connectionId="0">
    <xmlCellPr id="478" uniqueName="_Report_Observations_ODF.ZIN_HIN.NWW.SWP">
      <xmlPr mapId="1" xpath="/Report/Observations/ODF.ZIN/HIN.NWW.SWP" xmlDataType="double"/>
    </xmlCellPr>
  </singleXmlCell>
  <singleXmlCell id="479" r="L33" connectionId="0">
    <xmlCellPr id="479" uniqueName="_Report_Observations_ODF.DEV_HIN.NWW.OPE">
      <xmlPr mapId="1" xpath="/Report/Observations/ODF.DEV/HIN.NWW.OPE" xmlDataType="double"/>
    </xmlCellPr>
  </singleXmlCell>
  <singleXmlCell id="480" r="M54" connectionId="0">
    <xmlCellPr id="480" uniqueName="_Report_Observations_ODF.KDV_HIN.KNV.T">
      <xmlPr mapId="1" xpath="/Report/Observations/ODF.KDV/HIN.KNV.T" xmlDataType="double"/>
    </xmlCellPr>
  </singleXmlCell>
  <singleXmlCell id="481" r="L32" connectionId="0">
    <xmlCellPr id="481" uniqueName="_Report_Observations_ODF.DEV_HIN.NWW.OPO">
      <xmlPr mapId="1" xpath="/Report/Observations/ODF.DEV/HIN.NWW.OPO" xmlDataType="double"/>
    </xmlCellPr>
  </singleXmlCell>
  <singleXmlCell id="482" r="M53" connectionId="0">
    <xmlCellPr id="482" uniqueName="_Report_Observations_ODF.KDV_HIN.KNV.U">
      <xmlPr mapId="1" xpath="/Report/Observations/ODF.KDV/HIN.KNV.U" xmlDataType="double"/>
    </xmlCellPr>
  </singleXmlCell>
  <singleXmlCell id="483" r="L31" connectionId="0">
    <xmlCellPr id="483" uniqueName="_Report_Observations_ODF.DEV_HIN.NWW.FUT">
      <xmlPr mapId="1" xpath="/Report/Observations/ODF.DEV/HIN.NWW.FUT" xmlDataType="double"/>
    </xmlCellPr>
  </singleXmlCell>
  <singleXmlCell id="484" r="M52" connectionId="0">
    <xmlCellPr id="484" uniqueName="_Report_Observations_ODF.KDV_HIN.KNV.FTD">
      <xmlPr mapId="1" xpath="/Report/Observations/ODF.KDV/HIN.KNV.FTD" xmlDataType="double"/>
    </xmlCellPr>
  </singleXmlCell>
  <singleXmlCell id="485" r="L30" connectionId="0">
    <xmlCellPr id="485" uniqueName="_Report_Observations_ODF.DEV_HIN.NWW.SWP">
      <xmlPr mapId="1" xpath="/Report/Observations/ODF.DEV/HIN.NWW.SWP" xmlDataType="double"/>
    </xmlCellPr>
  </singleXmlCell>
  <singleXmlCell id="486" r="M51" connectionId="0">
    <xmlCellPr id="486" uniqueName="_Report_Observations_ODF.KDV_HIN.KNV.TRS">
      <xmlPr mapId="1" xpath="/Report/Observations/ODF.KDV/HIN.KNV.TRS" xmlDataType="double"/>
    </xmlCellPr>
  </singleXmlCell>
  <singleXmlCell id="487" r="M50" connectionId="0">
    <xmlCellPr id="487" uniqueName="_Report_Observations_ODF.KDV_HIN.KNV.CDS">
      <xmlPr mapId="1" xpath="/Report/Observations/ODF.KDV/HIN.KNV.CDS" xmlDataType="double"/>
    </xmlCellPr>
  </singleXmlCell>
  <singleXmlCell id="501" r="L39" connectionId="0">
    <xmlCellPr id="501" uniqueName="_Report_Observations_ODF.EDM_HIN.NWW.OPO">
      <xmlPr mapId="1" xpath="/Report/Observations/ODF.EDM/HIN.NWW.OPO" xmlDataType="double"/>
    </xmlCellPr>
  </singleXmlCell>
  <singleXmlCell id="502" r="L38" connectionId="0">
    <xmlCellPr id="502" uniqueName="_Report_Observations_ODF.EDM_HIN.NWW.FUT">
      <xmlPr mapId="1" xpath="/Report/Observations/ODF.EDM/HIN.NWW.FUT" xmlDataType="double"/>
    </xmlCellPr>
  </singleXmlCell>
  <singleXmlCell id="503" r="M59" connectionId="0">
    <xmlCellPr id="503" uniqueName="_Report_Observations_ODF.UEB_HIN.KNV.OPO">
      <xmlPr mapId="1" xpath="/Report/Observations/ODF.UEB/HIN.KNV.OPO" xmlDataType="double"/>
    </xmlCellPr>
  </singleXmlCell>
  <singleXmlCell id="504" r="L37" connectionId="0">
    <xmlCellPr id="504" uniqueName="_Report_Observations_ODF.EDM_HIN.NWW.SWP">
      <xmlPr mapId="1" xpath="/Report/Observations/ODF.EDM/HIN.NWW.SWP" xmlDataType="double"/>
    </xmlCellPr>
  </singleXmlCell>
  <singleXmlCell id="505" r="M58" connectionId="0">
    <xmlCellPr id="505" uniqueName="_Report_Observations_ODF.UEB_HIN.KNV.FUT">
      <xmlPr mapId="1" xpath="/Report/Observations/ODF.UEB/HIN.KNV.FUT" xmlDataType="double"/>
    </xmlCellPr>
  </singleXmlCell>
  <singleXmlCell id="506" r="L36" connectionId="0">
    <xmlCellPr id="506" uniqueName="_Report_Observations_ODF.EDM_HIN.NWW.TKF">
      <xmlPr mapId="1" xpath="/Report/Observations/ODF.EDM/HIN.NWW.TKF" xmlDataType="double"/>
    </xmlCellPr>
  </singleXmlCell>
  <singleXmlCell id="507" r="M57" connectionId="0">
    <xmlCellPr id="507" uniqueName="_Report_Observations_ODF.UEB_HIN.KNV.SWP">
      <xmlPr mapId="1" xpath="/Report/Observations/ODF.UEB/HIN.KNV.SWP" xmlDataType="double"/>
    </xmlCellPr>
  </singleXmlCell>
  <singleXmlCell id="508" r="M56" connectionId="0">
    <xmlCellPr id="508" uniqueName="_Report_Observations_ODF.UEB_HIN.KNV.TKF">
      <xmlPr mapId="1" xpath="/Report/Observations/ODF.UEB/HIN.KNV.TKF" xmlDataType="double"/>
    </xmlCellPr>
  </singleXmlCell>
  <singleXmlCell id="509" r="L34" connectionId="0">
    <xmlCellPr id="509" uniqueName="_Report_Observations_ODF.DEV_HIN.NWW.T">
      <xmlPr mapId="1" xpath="/Report/Observations/ODF.DEV/HIN.NWW.T" xmlDataType="double"/>
    </xmlCellPr>
  </singleXmlCell>
  <singleXmlCell id="510" r="L44" connectionId="0">
    <xmlCellPr id="510" uniqueName="_Report_Observations_ODF.BTI_HIN.NWW.SWP">
      <xmlPr mapId="1" xpath="/Report/Observations/ODF.BTI/HIN.NWW.SWP" xmlDataType="double"/>
    </xmlCellPr>
  </singleXmlCell>
  <singleXmlCell id="511" r="K23" connectionId="0">
    <xmlCellPr id="511" uniqueName="_Report_Observations_ODF.ZIN_HIN.PWW.SWP">
      <xmlPr mapId="1" xpath="/Report/Observations/ODF.ZIN/HIN.PWW.SWP" xmlDataType="double"/>
    </xmlCellPr>
  </singleXmlCell>
  <singleXmlCell id="512" r="L43" connectionId="0">
    <xmlCellPr id="512" uniqueName="_Report_Observations_ODF.BTI_HIN.NWW.TKF">
      <xmlPr mapId="1" xpath="/Report/Observations/ODF.BTI/HIN.NWW.TKF" xmlDataType="double"/>
    </xmlCellPr>
  </singleXmlCell>
  <singleXmlCell id="513" r="K22" connectionId="0">
    <xmlCellPr id="513" uniqueName="_Report_Observations_ODF.ZIN_HIN.PWW.TKF">
      <xmlPr mapId="1" xpath="/Report/Observations/ODF.ZIN/HIN.PWW.TKF" xmlDataType="double"/>
    </xmlCellPr>
  </singleXmlCell>
  <singleXmlCell id="514" r="M62" connectionId="0">
    <xmlCellPr id="514" uniqueName="_Report_Observations_ODF_HIN.KNV.VNE.T.T">
      <xmlPr mapId="1" xpath="/Report/Observations/ODF/HIN.KNV.VNE.T.T" xmlDataType="double"/>
    </xmlCellPr>
  </singleXmlCell>
  <singleXmlCell id="515" r="L41" connectionId="0">
    <xmlCellPr id="515" uniqueName="_Report_Observations_ODF.EDM_HIN.NWW.T">
      <xmlPr mapId="1" xpath="/Report/Observations/ODF.EDM/HIN.NWW.T" xmlDataType="double"/>
    </xmlCellPr>
  </singleXmlCell>
  <singleXmlCell id="516" r="L40" connectionId="0">
    <xmlCellPr id="516" uniqueName="_Report_Observations_ODF.EDM_HIN.NWW.OPE">
      <xmlPr mapId="1" xpath="/Report/Observations/ODF.EDM/HIN.NWW.OPE" xmlDataType="double"/>
    </xmlCellPr>
  </singleXmlCell>
  <singleXmlCell id="517" r="M61" connectionId="0">
    <xmlCellPr id="517" uniqueName="_Report_Observations_ODF.UEB_HIN.KNV.T">
      <xmlPr mapId="1" xpath="/Report/Observations/ODF.UEB/HIN.KNV.T" xmlDataType="double"/>
    </xmlCellPr>
  </singleXmlCell>
  <singleXmlCell id="518" r="M60" connectionId="0">
    <xmlCellPr id="518" uniqueName="_Report_Observations_ODF.UEB_HIN.KNV.OPE">
      <xmlPr mapId="1" xpath="/Report/Observations/ODF.UEB/HIN.KNV.OPE" xmlDataType="double"/>
    </xmlCellPr>
  </singleXmlCell>
  <singleXmlCell id="529" r="K29" connectionId="0">
    <xmlCellPr id="529" uniqueName="_Report_Observations_ODF.DEV_HIN.PWW.TKF">
      <xmlPr mapId="1" xpath="/Report/Observations/ODF.DEV/HIN.PWW.TKF" xmlDataType="double"/>
    </xmlCellPr>
  </singleXmlCell>
  <singleXmlCell id="530" r="L48" connectionId="0">
    <xmlCellPr id="530" uniqueName="_Report_Observations_ODF.BTI_HIN.NWW.T">
      <xmlPr mapId="1" xpath="/Report/Observations/ODF.BTI/HIN.NWW.T" xmlDataType="double"/>
    </xmlCellPr>
  </singleXmlCell>
  <singleXmlCell id="531" r="K27" connectionId="0">
    <xmlCellPr id="531" uniqueName="_Report_Observations_ODF.ZIN_HIN.PWW.T">
      <xmlPr mapId="1" xpath="/Report/Observations/ODF.ZIN/HIN.PWW.T" xmlDataType="double"/>
    </xmlCellPr>
  </singleXmlCell>
  <singleXmlCell id="532" r="L47" connectionId="0">
    <xmlCellPr id="532" uniqueName="_Report_Observations_ODF.BTI_HIN.NWW.OPE">
      <xmlPr mapId="1" xpath="/Report/Observations/ODF.BTI/HIN.NWW.OPE" xmlDataType="double"/>
    </xmlCellPr>
  </singleXmlCell>
  <singleXmlCell id="533" r="K26" connectionId="0">
    <xmlCellPr id="533" uniqueName="_Report_Observations_ODF.ZIN_HIN.PWW.OPE">
      <xmlPr mapId="1" xpath="/Report/Observations/ODF.ZIN/HIN.PWW.OPE" xmlDataType="double"/>
    </xmlCellPr>
  </singleXmlCell>
  <singleXmlCell id="534" r="L46" connectionId="0">
    <xmlCellPr id="534" uniqueName="_Report_Observations_ODF.BTI_HIN.NWW.OPO">
      <xmlPr mapId="1" xpath="/Report/Observations/ODF.BTI/HIN.NWW.OPO" xmlDataType="double"/>
    </xmlCellPr>
  </singleXmlCell>
  <singleXmlCell id="535" r="K25" connectionId="0">
    <xmlCellPr id="535" uniqueName="_Report_Observations_ODF.ZIN_HIN.PWW.OPO">
      <xmlPr mapId="1" xpath="/Report/Observations/ODF.ZIN/HIN.PWW.OPO" xmlDataType="double"/>
    </xmlCellPr>
  </singleXmlCell>
  <singleXmlCell id="536" r="L45" connectionId="0">
    <xmlCellPr id="536" uniqueName="_Report_Observations_ODF.BTI_HIN.NWW.FUT">
      <xmlPr mapId="1" xpath="/Report/Observations/ODF.BTI/HIN.NWW.FUT" xmlDataType="double"/>
    </xmlCellPr>
  </singleXmlCell>
  <singleXmlCell id="537" r="K24" connectionId="0">
    <xmlCellPr id="537" uniqueName="_Report_Observations_ODF.ZIN_HIN.PWW.FUT">
      <xmlPr mapId="1" xpath="/Report/Observations/ODF.ZIN/HIN.PWW.FUT" xmlDataType="double"/>
    </xmlCellPr>
  </singleXmlCell>
  <singleXmlCell id="538" r="K34" connectionId="0">
    <xmlCellPr id="538" uniqueName="_Report_Observations_ODF.DEV_HIN.PWW.T">
      <xmlPr mapId="1" xpath="/Report/Observations/ODF.DEV/HIN.PWW.T" xmlDataType="double"/>
    </xmlCellPr>
  </singleXmlCell>
  <singleXmlCell id="539" r="K33" connectionId="0">
    <xmlCellPr id="539" uniqueName="_Report_Observations_ODF.DEV_HIN.PWW.OPE">
      <xmlPr mapId="1" xpath="/Report/Observations/ODF.DEV/HIN.PWW.OPE" xmlDataType="double"/>
    </xmlCellPr>
  </singleXmlCell>
  <singleXmlCell id="540" r="L54" connectionId="0">
    <xmlCellPr id="540" uniqueName="_Report_Observations_ODF.KDV_HIN.NWW.T">
      <xmlPr mapId="1" xpath="/Report/Observations/ODF.KDV/HIN.NWW.T" xmlDataType="double"/>
    </xmlCellPr>
  </singleXmlCell>
  <singleXmlCell id="541" r="K32" connectionId="0">
    <xmlCellPr id="541" uniqueName="_Report_Observations_ODF.DEV_HIN.PWW.OPO">
      <xmlPr mapId="1" xpath="/Report/Observations/ODF.DEV/HIN.PWW.OPO" xmlDataType="double"/>
    </xmlCellPr>
  </singleXmlCell>
  <singleXmlCell id="542" r="L53" connectionId="0">
    <xmlCellPr id="542" uniqueName="_Report_Observations_ODF.KDV_HIN.NWW.U">
      <xmlPr mapId="1" xpath="/Report/Observations/ODF.KDV/HIN.NWW.U" xmlDataType="double"/>
    </xmlCellPr>
  </singleXmlCell>
  <singleXmlCell id="543" r="K31" connectionId="0">
    <xmlCellPr id="543" uniqueName="_Report_Observations_ODF.DEV_HIN.PWW.FUT">
      <xmlPr mapId="1" xpath="/Report/Observations/ODF.DEV/HIN.PWW.FUT" xmlDataType="double"/>
    </xmlCellPr>
  </singleXmlCell>
  <singleXmlCell id="544" r="L52" connectionId="0">
    <xmlCellPr id="544" uniqueName="_Report_Observations_ODF.KDV_HIN.NWW.FTD">
      <xmlPr mapId="1" xpath="/Report/Observations/ODF.KDV/HIN.NWW.FTD" xmlDataType="double"/>
    </xmlCellPr>
  </singleXmlCell>
  <singleXmlCell id="545" r="K30" connectionId="0">
    <xmlCellPr id="545" uniqueName="_Report_Observations_ODF.DEV_HIN.PWW.SWP">
      <xmlPr mapId="1" xpath="/Report/Observations/ODF.DEV/HIN.PWW.SWP" xmlDataType="double"/>
    </xmlCellPr>
  </singleXmlCell>
  <singleXmlCell id="546" r="L51" connectionId="0">
    <xmlCellPr id="546" uniqueName="_Report_Observations_ODF.KDV_HIN.NWW.TRS">
      <xmlPr mapId="1" xpath="/Report/Observations/ODF.KDV/HIN.NWW.TRS" xmlDataType="double"/>
    </xmlCellPr>
  </singleXmlCell>
  <singleXmlCell id="547" r="L50" connectionId="0">
    <xmlCellPr id="547" uniqueName="_Report_Observations_ODF.KDV_HIN.NWW.CDS">
      <xmlPr mapId="1" xpath="/Report/Observations/ODF.KDV/HIN.NWW.CDS" xmlDataType="double"/>
    </xmlCellPr>
  </singleXmlCell>
  <singleXmlCell id="559" r="K39" connectionId="0">
    <xmlCellPr id="559" uniqueName="_Report_Observations_ODF.EDM_HIN.PWW.OPO">
      <xmlPr mapId="1" xpath="/Report/Observations/ODF.EDM/HIN.PWW.OPO" xmlDataType="double"/>
    </xmlCellPr>
  </singleXmlCell>
  <singleXmlCell id="560" r="K38" connectionId="0">
    <xmlCellPr id="560" uniqueName="_Report_Observations_ODF.EDM_HIN.PWW.FUT">
      <xmlPr mapId="1" xpath="/Report/Observations/ODF.EDM/HIN.PWW.FUT" xmlDataType="double"/>
    </xmlCellPr>
  </singleXmlCell>
  <singleXmlCell id="561" r="L59" connectionId="0">
    <xmlCellPr id="561" uniqueName="_Report_Observations_ODF.UEB_HIN.NWW.OPO">
      <xmlPr mapId="1" xpath="/Report/Observations/ODF.UEB/HIN.NWW.OPO" xmlDataType="double"/>
    </xmlCellPr>
  </singleXmlCell>
  <singleXmlCell id="562" r="K37" connectionId="0">
    <xmlCellPr id="562" uniqueName="_Report_Observations_ODF.EDM_HIN.PWW.SWP">
      <xmlPr mapId="1" xpath="/Report/Observations/ODF.EDM/HIN.PWW.SWP" xmlDataType="double"/>
    </xmlCellPr>
  </singleXmlCell>
  <singleXmlCell id="563" r="L58" connectionId="0">
    <xmlCellPr id="563" uniqueName="_Report_Observations_ODF.UEB_HIN.NWW.FUT">
      <xmlPr mapId="1" xpath="/Report/Observations/ODF.UEB/HIN.NWW.FUT" xmlDataType="double"/>
    </xmlCellPr>
  </singleXmlCell>
  <singleXmlCell id="564" r="K36" connectionId="0">
    <xmlCellPr id="564" uniqueName="_Report_Observations_ODF.EDM_HIN.PWW.TKF">
      <xmlPr mapId="1" xpath="/Report/Observations/ODF.EDM/HIN.PWW.TKF" xmlDataType="double"/>
    </xmlCellPr>
  </singleXmlCell>
  <singleXmlCell id="565" r="L57" connectionId="0">
    <xmlCellPr id="565" uniqueName="_Report_Observations_ODF.UEB_HIN.NWW.SWP">
      <xmlPr mapId="1" xpath="/Report/Observations/ODF.UEB/HIN.NWW.SWP" xmlDataType="double"/>
    </xmlCellPr>
  </singleXmlCell>
  <singleXmlCell id="566" r="L56" connectionId="0">
    <xmlCellPr id="566" uniqueName="_Report_Observations_ODF.UEB_HIN.NWW.TKF">
      <xmlPr mapId="1" xpath="/Report/Observations/ODF.UEB/HIN.NWW.TKF" xmlDataType="double"/>
    </xmlCellPr>
  </singleXmlCell>
  <singleXmlCell id="567" r="K45" connectionId="0">
    <xmlCellPr id="567" uniqueName="_Report_Observations_ODF.BTI_HIN.PWW.FUT">
      <xmlPr mapId="1" xpath="/Report/Observations/ODF.BTI/HIN.PWW.FUT" xmlDataType="double"/>
    </xmlCellPr>
  </singleXmlCell>
  <singleXmlCell id="568" r="K44" connectionId="0">
    <xmlCellPr id="568" uniqueName="_Report_Observations_ODF.BTI_HIN.PWW.SWP">
      <xmlPr mapId="1" xpath="/Report/Observations/ODF.BTI/HIN.PWW.SWP" xmlDataType="double"/>
    </xmlCellPr>
  </singleXmlCell>
  <singleXmlCell id="569" r="K43" connectionId="0">
    <xmlCellPr id="569" uniqueName="_Report_Observations_ODF.BTI_HIN.PWW.TKF">
      <xmlPr mapId="1" xpath="/Report/Observations/ODF.BTI/HIN.PWW.TKF" xmlDataType="double"/>
    </xmlCellPr>
  </singleXmlCell>
  <singleXmlCell id="570" r="L63" connectionId="0">
    <xmlCellPr id="570" uniqueName="_Report_Observations_ODF_HIN.NWW.VNE.T.BMO">
      <xmlPr mapId="1" xpath="/Report/Observations/ODF/HIN.NWW.VNE.T.BMO" xmlDataType="double"/>
    </xmlCellPr>
  </singleXmlCell>
  <singleXmlCell id="571" r="L62" connectionId="0">
    <xmlCellPr id="571" uniqueName="_Report_Observations_ODF_HIN.NWW.VNE.T.T">
      <xmlPr mapId="1" xpath="/Report/Observations/ODF/HIN.NWW.VNE.T.T" xmlDataType="double"/>
    </xmlCellPr>
  </singleXmlCell>
  <singleXmlCell id="572" r="K41" connectionId="0">
    <xmlCellPr id="572" uniqueName="_Report_Observations_ODF.EDM_HIN.PWW.T">
      <xmlPr mapId="1" xpath="/Report/Observations/ODF.EDM/HIN.PWW.T" xmlDataType="double"/>
    </xmlCellPr>
  </singleXmlCell>
  <singleXmlCell id="573" r="K40" connectionId="0">
    <xmlCellPr id="573" uniqueName="_Report_Observations_ODF.EDM_HIN.PWW.OPE">
      <xmlPr mapId="1" xpath="/Report/Observations/ODF.EDM/HIN.PWW.OPE" xmlDataType="double"/>
    </xmlCellPr>
  </singleXmlCell>
  <singleXmlCell id="574" r="L61" connectionId="0">
    <xmlCellPr id="574" uniqueName="_Report_Observations_ODF.UEB_HIN.NWW.T">
      <xmlPr mapId="1" xpath="/Report/Observations/ODF.UEB/HIN.NWW.T" xmlDataType="double"/>
    </xmlCellPr>
  </singleXmlCell>
  <singleXmlCell id="575" r="L60" connectionId="0">
    <xmlCellPr id="575" uniqueName="_Report_Observations_ODF.UEB_HIN.NWW.OPE">
      <xmlPr mapId="1" xpath="/Report/Observations/ODF.UEB/HIN.NWW.OPE" xmlDataType="double"/>
    </xmlCellPr>
  </singleXmlCell>
  <singleXmlCell id="587" r="K48" connectionId="0">
    <xmlCellPr id="587" uniqueName="_Report_Observations_ODF.BTI_HIN.PWW.T">
      <xmlPr mapId="1" xpath="/Report/Observations/ODF.BTI/HIN.PWW.T" xmlDataType="double"/>
    </xmlCellPr>
  </singleXmlCell>
  <singleXmlCell id="588" r="K47" connectionId="0">
    <xmlCellPr id="588" uniqueName="_Report_Observations_ODF.BTI_HIN.PWW.OPE">
      <xmlPr mapId="1" xpath="/Report/Observations/ODF.BTI/HIN.PWW.OPE" xmlDataType="double"/>
    </xmlCellPr>
  </singleXmlCell>
  <singleXmlCell id="589" r="K46" connectionId="0">
    <xmlCellPr id="589" uniqueName="_Report_Observations_ODF.BTI_HIN.PWW.OPO">
      <xmlPr mapId="1" xpath="/Report/Observations/ODF.BTI/HIN.PWW.OPO" xmlDataType="double"/>
    </xmlCellPr>
  </singleXmlCell>
  <singleXmlCell id="590" r="K56" connectionId="0">
    <xmlCellPr id="590" uniqueName="_Report_Observations_ODF.UEB_HIN.PWW.TKF">
      <xmlPr mapId="1" xpath="/Report/Observations/ODF.UEB/HIN.PWW.TKF" xmlDataType="double"/>
    </xmlCellPr>
  </singleXmlCell>
  <singleXmlCell id="591" r="K54" connectionId="0">
    <xmlCellPr id="591" uniqueName="_Report_Observations_ODF.KDV_HIN.PWW.T">
      <xmlPr mapId="1" xpath="/Report/Observations/ODF.KDV/HIN.PWW.T" xmlDataType="double"/>
    </xmlCellPr>
  </singleXmlCell>
  <singleXmlCell id="592" r="K53" connectionId="0">
    <xmlCellPr id="592" uniqueName="_Report_Observations_ODF.KDV_HIN.PWW.U">
      <xmlPr mapId="1" xpath="/Report/Observations/ODF.KDV/HIN.PWW.U" xmlDataType="double"/>
    </xmlCellPr>
  </singleXmlCell>
  <singleXmlCell id="593" r="K52" connectionId="0">
    <xmlCellPr id="593" uniqueName="_Report_Observations_ODF.KDV_HIN.PWW.FTD">
      <xmlPr mapId="1" xpath="/Report/Observations/ODF.KDV/HIN.PWW.FTD" xmlDataType="double"/>
    </xmlCellPr>
  </singleXmlCell>
  <singleXmlCell id="594" r="K51" connectionId="0">
    <xmlCellPr id="594" uniqueName="_Report_Observations_ODF.KDV_HIN.PWW.TRS">
      <xmlPr mapId="1" xpath="/Report/Observations/ODF.KDV/HIN.PWW.TRS" xmlDataType="double"/>
    </xmlCellPr>
  </singleXmlCell>
  <singleXmlCell id="595" r="K50" connectionId="0">
    <xmlCellPr id="595" uniqueName="_Report_Observations_ODF.KDV_HIN.PWW.CDS">
      <xmlPr mapId="1" xpath="/Report/Observations/ODF.KDV/HIN.PWW.CDS" xmlDataType="double"/>
    </xmlCellPr>
  </singleXmlCell>
  <singleXmlCell id="606" r="K59" connectionId="0">
    <xmlCellPr id="606" uniqueName="_Report_Observations_ODF.UEB_HIN.PWW.OPO">
      <xmlPr mapId="1" xpath="/Report/Observations/ODF.UEB/HIN.PWW.OPO" xmlDataType="double"/>
    </xmlCellPr>
  </singleXmlCell>
  <singleXmlCell id="607" r="K58" connectionId="0">
    <xmlCellPr id="607" uniqueName="_Report_Observations_ODF.UEB_HIN.PWW.FUT">
      <xmlPr mapId="1" xpath="/Report/Observations/ODF.UEB/HIN.PWW.FUT" xmlDataType="double"/>
    </xmlCellPr>
  </singleXmlCell>
  <singleXmlCell id="608" r="K57" connectionId="0">
    <xmlCellPr id="608" uniqueName="_Report_Observations_ODF.UEB_HIN.PWW.SWP">
      <xmlPr mapId="1" xpath="/Report/Observations/ODF.UEB/HIN.PWW.SWP" xmlDataType="double"/>
    </xmlCellPr>
  </singleXmlCell>
</singleXmlCells>
</file>

<file path=xl/tables/tableSingleCells9.xml><?xml version="1.0" encoding="utf-8"?>
<singleXmlCells xmlns="http://schemas.openxmlformats.org/spreadsheetml/2006/main">
  <singleXmlCell id="247" r="K21" connectionId="0">
    <xmlCellPr id="247" uniqueName="_Report_Observations_ODF_T.PWW.NNE.T.T">
      <xmlPr mapId="1" xpath="/Report/Observations/ODF/T.PWW.NNE.T.T" xmlDataType="double"/>
    </xmlCellPr>
  </singleXmlCell>
  <singleXmlCell id="248" r="K23" connectionId="0">
    <xmlCellPr id="248" uniqueName="_Report_Observations_ODF_T.PWW.NNE.CCP.T">
      <xmlPr mapId="1" xpath="/Report/Observations/ODF/T.PWW.NNE.CCP.T" xmlDataType="double"/>
    </xmlCellPr>
  </singleXmlCell>
  <singleXmlCell id="249" r="K24" connectionId="0">
    <xmlCellPr id="249" uniqueName="_Report_Observations_ODF_T.PWW.NNE.BEF.T">
      <xmlPr mapId="1" xpath="/Report/Observations/ODF/T.PWW.NNE.BEF.T" xmlDataType="double"/>
    </xmlCellPr>
  </singleXmlCell>
  <singleXmlCell id="252" r="L21" connectionId="0">
    <xmlCellPr id="252" uniqueName="_Report_Observations_ODF_T.NWW.NNE.T.T">
      <xmlPr mapId="1" xpath="/Report/Observations/ODF/T.NWW.NNE.T.T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finma.ch" TargetMode="External"/><Relationship Id="rId7" Type="http://schemas.openxmlformats.org/officeDocument/2006/relationships/tableSingleCells" Target="../tables/tableSingleCells1.xml"/><Relationship Id="rId2" Type="http://schemas.openxmlformats.org/officeDocument/2006/relationships/hyperlink" Target="http://www.finma.ch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aufsichtsreporting@finma.ch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9.xml"/><Relationship Id="rId4" Type="http://schemas.openxmlformats.org/officeDocument/2006/relationships/tableSingleCells" Target="../tables/tableSingleCell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tableSingleCells" Target="../tables/tableSingleCell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tableSingleCells" Target="../tables/tableSingleCell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3.xml"/><Relationship Id="rId4" Type="http://schemas.openxmlformats.org/officeDocument/2006/relationships/tableSingleCells" Target="../tables/tableSingleCell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4.xml"/><Relationship Id="rId4" Type="http://schemas.openxmlformats.org/officeDocument/2006/relationships/tableSingleCells" Target="../tables/tableSingleCell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5.xml"/><Relationship Id="rId5" Type="http://schemas.openxmlformats.org/officeDocument/2006/relationships/tableSingleCells" Target="../tables/tableSingleCells6.xml"/><Relationship Id="rId4" Type="http://schemas.openxmlformats.org/officeDocument/2006/relationships/vmlDrawing" Target="../drawings/vmlDrawing11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6.xml"/><Relationship Id="rId4" Type="http://schemas.openxmlformats.org/officeDocument/2006/relationships/tableSingleCells" Target="../tables/tableSingleCell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7.xml"/><Relationship Id="rId4" Type="http://schemas.openxmlformats.org/officeDocument/2006/relationships/tableSingleCells" Target="../tables/tableSingleCell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8.xml"/><Relationship Id="rId4" Type="http://schemas.openxmlformats.org/officeDocument/2006/relationships/tableSingleCells" Target="../tables/tableSingleCells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58"/>
  <sheetViews>
    <sheetView showGridLines="0" showRowColHeaders="0" tabSelected="1" zoomScale="80" zoomScaleNormal="80" workbookViewId="0">
      <selection activeCell="H1" sqref="H1"/>
    </sheetView>
  </sheetViews>
  <sheetFormatPr baseColWidth="10" defaultColWidth="11.42578125" defaultRowHeight="14.25" x14ac:dyDescent="0.2"/>
  <cols>
    <col min="1" max="1" width="0.85546875" style="12" customWidth="1"/>
    <col min="2" max="2" width="17.28515625" style="12" customWidth="1"/>
    <col min="3" max="3" width="12.5703125" style="12" customWidth="1"/>
    <col min="4" max="5" width="18.7109375" style="12" customWidth="1"/>
    <col min="6" max="6" width="8.5703125" style="12" customWidth="1"/>
    <col min="7" max="7" width="12.7109375" style="12" customWidth="1"/>
    <col min="8" max="8" width="15" style="12" customWidth="1"/>
    <col min="9" max="9" width="7.28515625" style="12" customWidth="1"/>
    <col min="10" max="16384" width="11.42578125" style="12"/>
  </cols>
  <sheetData>
    <row r="1" spans="1:10" ht="20.100000000000001" customHeight="1" x14ac:dyDescent="0.2">
      <c r="B1" s="56" t="s">
        <v>301</v>
      </c>
      <c r="C1" s="93" t="s">
        <v>1</v>
      </c>
      <c r="G1" s="82" t="s">
        <v>405</v>
      </c>
      <c r="H1" s="252" t="s">
        <v>4</v>
      </c>
      <c r="J1" s="3" t="s">
        <v>5</v>
      </c>
    </row>
    <row r="2" spans="1:10" ht="30" customHeight="1" x14ac:dyDescent="0.2">
      <c r="B2" s="213" t="s">
        <v>459</v>
      </c>
      <c r="C2" s="93" t="s">
        <v>2</v>
      </c>
      <c r="G2" s="82" t="s">
        <v>3</v>
      </c>
      <c r="H2" s="95" t="s">
        <v>13</v>
      </c>
    </row>
    <row r="3" spans="1:10" ht="20.100000000000001" customHeight="1" x14ac:dyDescent="0.2">
      <c r="B3" s="94" t="s">
        <v>460</v>
      </c>
      <c r="C3" s="93" t="s">
        <v>15</v>
      </c>
    </row>
    <row r="4" spans="1:10" ht="20.100000000000001" customHeight="1" x14ac:dyDescent="0.2">
      <c r="B4" s="94" t="s">
        <v>51</v>
      </c>
      <c r="C4" s="93" t="s">
        <v>45</v>
      </c>
      <c r="D4" s="36"/>
      <c r="E4" s="36"/>
    </row>
    <row r="5" spans="1:10" s="26" customFormat="1" ht="20.100000000000001" customHeight="1" x14ac:dyDescent="0.2">
      <c r="B5" s="58" t="s">
        <v>268</v>
      </c>
      <c r="C5" s="93" t="s">
        <v>44</v>
      </c>
      <c r="D5" s="36"/>
      <c r="E5" s="36"/>
    </row>
    <row r="6" spans="1:10" ht="20.100000000000001" customHeight="1" x14ac:dyDescent="0.2">
      <c r="B6" s="58" t="s">
        <v>139</v>
      </c>
      <c r="C6" s="93" t="s">
        <v>407</v>
      </c>
      <c r="D6" s="36"/>
      <c r="E6" s="36"/>
      <c r="G6" s="26"/>
      <c r="H6" s="26"/>
    </row>
    <row r="7" spans="1:10" s="26" customFormat="1" ht="42" customHeight="1" x14ac:dyDescent="0.25">
      <c r="B7" s="320" t="s">
        <v>48</v>
      </c>
      <c r="C7" s="320"/>
      <c r="D7" s="320"/>
      <c r="E7" s="320"/>
      <c r="F7" s="320"/>
      <c r="G7" s="320"/>
      <c r="H7" s="320"/>
    </row>
    <row r="8" spans="1:10" s="26" customFormat="1" ht="21" customHeight="1" x14ac:dyDescent="0.2">
      <c r="B8" s="321" t="s">
        <v>401</v>
      </c>
      <c r="C8" s="321"/>
      <c r="D8" s="321"/>
      <c r="E8" s="321"/>
      <c r="F8" s="321"/>
      <c r="G8" s="321"/>
      <c r="H8" s="321"/>
    </row>
    <row r="9" spans="1:10" s="26" customFormat="1" ht="21" hidden="1" customHeight="1" x14ac:dyDescent="0.2">
      <c r="B9" s="91"/>
      <c r="C9" s="91"/>
      <c r="D9" s="91"/>
      <c r="E9" s="91"/>
      <c r="F9" s="91"/>
      <c r="G9" s="91"/>
      <c r="H9" s="90"/>
    </row>
    <row r="10" spans="1:10" ht="27" customHeight="1" x14ac:dyDescent="0.2">
      <c r="B10" s="32"/>
    </row>
    <row r="11" spans="1:10" ht="18" customHeight="1" x14ac:dyDescent="0.2">
      <c r="A11" s="4"/>
      <c r="B11" s="5"/>
      <c r="C11" s="5"/>
      <c r="D11" s="324"/>
      <c r="E11" s="324"/>
      <c r="F11" s="324"/>
      <c r="G11" s="324"/>
      <c r="H11" s="5"/>
    </row>
    <row r="12" spans="1:10" ht="36" customHeight="1" x14ac:dyDescent="0.2">
      <c r="A12" s="4"/>
      <c r="B12" s="6" t="s">
        <v>46</v>
      </c>
      <c r="C12" s="5"/>
      <c r="D12" s="329"/>
      <c r="E12" s="329"/>
      <c r="F12" s="329"/>
      <c r="G12" s="329"/>
      <c r="H12" s="329"/>
    </row>
    <row r="13" spans="1:10" s="87" customFormat="1" ht="12.75" x14ac:dyDescent="0.2">
      <c r="D13" s="323"/>
      <c r="E13" s="323"/>
      <c r="F13" s="323"/>
      <c r="G13" s="323"/>
    </row>
    <row r="14" spans="1:10" s="87" customFormat="1" ht="12.75" hidden="1" x14ac:dyDescent="0.2">
      <c r="D14" s="323"/>
      <c r="E14" s="323"/>
      <c r="F14" s="323"/>
      <c r="G14" s="323"/>
    </row>
    <row r="15" spans="1:10" s="87" customFormat="1" ht="12.75" hidden="1" x14ac:dyDescent="0.2">
      <c r="D15" s="323"/>
      <c r="E15" s="323"/>
      <c r="F15" s="323"/>
      <c r="G15" s="323"/>
    </row>
    <row r="16" spans="1:10" s="87" customFormat="1" ht="12.75" hidden="1" x14ac:dyDescent="0.2">
      <c r="D16" s="323"/>
      <c r="E16" s="323"/>
      <c r="F16" s="323"/>
      <c r="G16" s="323"/>
    </row>
    <row r="17" spans="1:8" s="87" customFormat="1" ht="12.75" hidden="1" x14ac:dyDescent="0.2">
      <c r="D17" s="323"/>
      <c r="E17" s="323"/>
      <c r="F17" s="323"/>
      <c r="G17" s="323"/>
    </row>
    <row r="18" spans="1:8" ht="20.100000000000001" hidden="1" customHeight="1" x14ac:dyDescent="0.2">
      <c r="A18" s="4"/>
      <c r="B18" s="6"/>
      <c r="C18" s="5"/>
      <c r="D18" s="7"/>
      <c r="E18" s="7"/>
      <c r="F18" s="7"/>
      <c r="G18" s="7"/>
      <c r="H18" s="5"/>
    </row>
    <row r="19" spans="1:8" ht="15" customHeight="1" x14ac:dyDescent="0.2">
      <c r="B19" s="6"/>
      <c r="C19" s="5"/>
      <c r="D19" s="7"/>
      <c r="E19" s="7"/>
      <c r="F19" s="7"/>
      <c r="G19" s="7"/>
      <c r="H19" s="5"/>
    </row>
    <row r="20" spans="1:8" ht="15" customHeight="1" x14ac:dyDescent="0.2">
      <c r="B20" s="6" t="s">
        <v>381</v>
      </c>
      <c r="C20" s="233"/>
      <c r="D20" s="7" t="s">
        <v>382</v>
      </c>
      <c r="E20" s="7" t="s">
        <v>383</v>
      </c>
      <c r="F20" s="7"/>
      <c r="G20" s="7"/>
      <c r="H20" s="5"/>
    </row>
    <row r="21" spans="1:8" s="220" customFormat="1" ht="15" customHeight="1" x14ac:dyDescent="0.2">
      <c r="C21" s="220" t="s">
        <v>384</v>
      </c>
      <c r="D21">
        <f>Validation!B5</f>
        <v>5</v>
      </c>
      <c r="E21">
        <f>Validation!B6</f>
        <v>2</v>
      </c>
    </row>
    <row r="22" spans="1:8" x14ac:dyDescent="0.2">
      <c r="C22" t="s">
        <v>302</v>
      </c>
      <c r="D22">
        <f>Validation!B9</f>
        <v>2</v>
      </c>
      <c r="E22">
        <f>Validation!B10</f>
        <v>1</v>
      </c>
    </row>
    <row r="23" spans="1:8" x14ac:dyDescent="0.2">
      <c r="C23" t="s">
        <v>303</v>
      </c>
      <c r="D23">
        <f>Validation!B13</f>
        <v>0</v>
      </c>
      <c r="E23">
        <f>Validation!B14</f>
        <v>1</v>
      </c>
    </row>
    <row r="24" spans="1:8" x14ac:dyDescent="0.2">
      <c r="C24" t="s">
        <v>304</v>
      </c>
      <c r="D24">
        <f>Validation!B17</f>
        <v>0</v>
      </c>
      <c r="E24">
        <f>Validation!B18</f>
        <v>0</v>
      </c>
    </row>
    <row r="25" spans="1:8" x14ac:dyDescent="0.2">
      <c r="C25" t="s">
        <v>305</v>
      </c>
      <c r="D25">
        <f>Validation!B21</f>
        <v>0</v>
      </c>
      <c r="E25">
        <f>Validation!B22</f>
        <v>0</v>
      </c>
    </row>
    <row r="26" spans="1:8" x14ac:dyDescent="0.2">
      <c r="C26" t="s">
        <v>306</v>
      </c>
      <c r="D26">
        <f>Validation!B25</f>
        <v>0</v>
      </c>
      <c r="E26">
        <f>Validation!B26</f>
        <v>0</v>
      </c>
    </row>
    <row r="27" spans="1:8" x14ac:dyDescent="0.2">
      <c r="C27" t="s">
        <v>307</v>
      </c>
      <c r="D27">
        <f>Validation!B29</f>
        <v>0</v>
      </c>
      <c r="E27">
        <f>Validation!B30</f>
        <v>0</v>
      </c>
    </row>
    <row r="28" spans="1:8" x14ac:dyDescent="0.2">
      <c r="C28" t="s">
        <v>308</v>
      </c>
      <c r="E28">
        <f>Validation!B33</f>
        <v>0</v>
      </c>
    </row>
    <row r="29" spans="1:8" x14ac:dyDescent="0.2">
      <c r="C29" t="s">
        <v>309</v>
      </c>
      <c r="E29">
        <f>Validation!B36</f>
        <v>0</v>
      </c>
    </row>
    <row r="30" spans="1:8" x14ac:dyDescent="0.2">
      <c r="C30" t="s">
        <v>442</v>
      </c>
      <c r="D30">
        <f>Validation!B39</f>
        <v>3</v>
      </c>
      <c r="E30">
        <f>Validation!B40</f>
        <v>0</v>
      </c>
    </row>
    <row r="31" spans="1:8" s="220" customFormat="1" ht="15" customHeight="1" x14ac:dyDescent="0.2"/>
    <row r="32" spans="1:8" s="275" customFormat="1" ht="15" customHeight="1" x14ac:dyDescent="0.2"/>
    <row r="33" spans="2:16" s="275" customFormat="1" ht="15" customHeight="1" x14ac:dyDescent="0.2"/>
    <row r="34" spans="2:16" s="275" customFormat="1" ht="15" hidden="1" customHeight="1" x14ac:dyDescent="0.2"/>
    <row r="35" spans="2:16" s="220" customFormat="1" ht="15" hidden="1" customHeight="1" x14ac:dyDescent="0.2"/>
    <row r="36" spans="2:16" s="275" customFormat="1" ht="15" hidden="1" customHeight="1" x14ac:dyDescent="0.2"/>
    <row r="37" spans="2:16" ht="15" customHeight="1" x14ac:dyDescent="0.2">
      <c r="B37" s="6"/>
      <c r="C37" s="5"/>
      <c r="D37" s="7"/>
      <c r="E37" s="7"/>
      <c r="F37" s="7"/>
      <c r="G37" s="7"/>
      <c r="H37" s="5"/>
      <c r="P37" s="2"/>
    </row>
    <row r="38" spans="2:16" s="26" customFormat="1" ht="90.75" customHeight="1" x14ac:dyDescent="0.2">
      <c r="B38" s="326" t="s">
        <v>49</v>
      </c>
      <c r="C38" s="327"/>
      <c r="D38" s="327"/>
      <c r="E38" s="327"/>
      <c r="F38" s="327"/>
      <c r="G38" s="327"/>
      <c r="H38" s="328"/>
    </row>
    <row r="39" spans="2:16" s="26" customFormat="1" x14ac:dyDescent="0.2">
      <c r="B39" s="16"/>
      <c r="C39" s="16"/>
      <c r="D39" s="16"/>
      <c r="E39" s="16"/>
      <c r="F39" s="16"/>
      <c r="G39" s="16"/>
      <c r="H39" s="16"/>
    </row>
    <row r="40" spans="2:16" s="26" customFormat="1" ht="21" hidden="1" customHeight="1" x14ac:dyDescent="0.2">
      <c r="B40" s="325" t="s">
        <v>50</v>
      </c>
      <c r="C40" s="325"/>
      <c r="D40" s="325"/>
      <c r="E40" s="325"/>
      <c r="F40" s="325"/>
      <c r="G40" s="325"/>
      <c r="H40" s="325"/>
    </row>
    <row r="41" spans="2:16" s="26" customFormat="1" hidden="1" x14ac:dyDescent="0.2">
      <c r="B41" s="19" t="s">
        <v>12</v>
      </c>
      <c r="C41" s="35"/>
      <c r="D41" s="35"/>
      <c r="E41" s="35"/>
      <c r="F41" s="35"/>
      <c r="G41" s="35"/>
      <c r="H41" s="35"/>
    </row>
    <row r="42" spans="2:16" s="26" customFormat="1" ht="21" hidden="1" customHeight="1" x14ac:dyDescent="0.2">
      <c r="B42" s="322" t="s">
        <v>10</v>
      </c>
      <c r="C42" s="322"/>
      <c r="D42" s="322"/>
      <c r="E42" s="322"/>
      <c r="F42" s="322"/>
      <c r="G42" s="322"/>
      <c r="H42" s="322"/>
    </row>
    <row r="43" spans="2:16" hidden="1" x14ac:dyDescent="0.2">
      <c r="B43" s="322" t="str">
        <f>"unter Angabe Ihres Codes ("&amp;H1&amp;"), der Erhebung ("&amp;B1&amp;") und des Stichdatums ("&amp;IF(ISTEXT(H2),H2,DAY(H2)&amp;"."&amp;MONTH(H2)&amp;"."&amp;YEAR(H2))&amp;")."</f>
        <v>unter Angabe Ihres Codes (XXXXXX), der Erhebung (AUR_K) und des Stichdatums (TT.MM.JJJJ).</v>
      </c>
      <c r="C43" s="322"/>
      <c r="D43" s="322"/>
      <c r="E43" s="322"/>
      <c r="F43" s="322"/>
      <c r="G43" s="322"/>
      <c r="H43" s="322"/>
    </row>
    <row r="44" spans="2:16" ht="15" customHeight="1" x14ac:dyDescent="0.2">
      <c r="B44" s="8"/>
      <c r="C44" s="9"/>
      <c r="D44" s="9"/>
      <c r="E44" s="9"/>
      <c r="F44" s="9"/>
      <c r="G44" s="9"/>
      <c r="H44" s="9"/>
    </row>
    <row r="45" spans="2:16" ht="21" customHeight="1" x14ac:dyDescent="0.2">
      <c r="B45" s="13" t="s">
        <v>0</v>
      </c>
      <c r="C45" s="15"/>
      <c r="D45" s="15"/>
      <c r="E45" s="15"/>
      <c r="F45" s="10" t="s">
        <v>9</v>
      </c>
      <c r="G45" s="14"/>
      <c r="H45" s="17" t="str">
        <f>HYPERLINK("mailto:forms@snb.ch?subject="&amp;H48&amp;" Formularbestellung","forms@snb.ch")</f>
        <v>forms@snb.ch</v>
      </c>
    </row>
    <row r="46" spans="2:16" x14ac:dyDescent="0.2">
      <c r="B46" s="13" t="s">
        <v>479</v>
      </c>
      <c r="C46" s="15"/>
      <c r="D46" s="15"/>
      <c r="E46" s="15"/>
      <c r="F46" s="11" t="s">
        <v>8</v>
      </c>
      <c r="G46" s="14"/>
      <c r="H46" s="17" t="str">
        <f>HYPERLINK("mailto:statistik.erhebungen@snb.ch?subject="&amp;H48&amp;" Anfrage","statistik.erhebungen@snb.ch")</f>
        <v>statistik.erhebungen@snb.ch</v>
      </c>
    </row>
    <row r="47" spans="2:16" x14ac:dyDescent="0.2">
      <c r="B47" s="13" t="s">
        <v>7</v>
      </c>
      <c r="C47" s="15"/>
      <c r="D47" s="15"/>
      <c r="E47" s="15"/>
      <c r="F47" s="276" t="s">
        <v>461</v>
      </c>
      <c r="G47" s="277"/>
      <c r="H47" s="278" t="s">
        <v>462</v>
      </c>
      <c r="K47" s="1"/>
    </row>
    <row r="48" spans="2:16" x14ac:dyDescent="0.2">
      <c r="B48" s="13" t="s">
        <v>11</v>
      </c>
      <c r="C48" s="15"/>
      <c r="D48" s="15"/>
      <c r="E48" s="15"/>
      <c r="F48" s="11" t="s">
        <v>6</v>
      </c>
      <c r="G48" s="15"/>
      <c r="H48" s="11" t="str">
        <f>H1&amp;" "&amp;""&amp;B1&amp;" "&amp;IF(ISTEXT(H2),H2,DAY(H2)&amp;"."&amp;MONTH(H2)&amp;"."&amp;YEAR(H2))</f>
        <v>XXXXXX AUR_K TT.MM.JJJJ</v>
      </c>
      <c r="K48" s="1"/>
    </row>
    <row r="49" spans="2:8" x14ac:dyDescent="0.2">
      <c r="B49" s="13" t="s">
        <v>403</v>
      </c>
      <c r="C49" s="15"/>
      <c r="D49" s="15"/>
      <c r="E49" s="15"/>
    </row>
    <row r="50" spans="2:8" s="26" customFormat="1" x14ac:dyDescent="0.2">
      <c r="B50" s="13"/>
      <c r="C50" s="15"/>
      <c r="D50" s="15"/>
      <c r="E50" s="15"/>
    </row>
    <row r="51" spans="2:8" s="26" customFormat="1" x14ac:dyDescent="0.2">
      <c r="B51" s="13" t="s">
        <v>281</v>
      </c>
      <c r="C51" s="15"/>
      <c r="D51" s="15"/>
      <c r="E51" s="15"/>
      <c r="H51" s="17" t="s">
        <v>285</v>
      </c>
    </row>
    <row r="52" spans="2:8" s="26" customFormat="1" x14ac:dyDescent="0.2">
      <c r="B52" s="13" t="s">
        <v>282</v>
      </c>
      <c r="C52" s="15"/>
      <c r="D52" s="15"/>
      <c r="E52" s="15"/>
      <c r="H52" s="17" t="s">
        <v>286</v>
      </c>
    </row>
    <row r="53" spans="2:8" s="26" customFormat="1" x14ac:dyDescent="0.2">
      <c r="B53" s="13" t="s">
        <v>283</v>
      </c>
      <c r="C53" s="15"/>
      <c r="D53" s="15"/>
      <c r="E53" s="15"/>
    </row>
    <row r="54" spans="2:8" s="26" customFormat="1" x14ac:dyDescent="0.2">
      <c r="B54" s="13" t="s">
        <v>284</v>
      </c>
      <c r="C54" s="15"/>
      <c r="D54" s="15"/>
      <c r="E54" s="15"/>
    </row>
    <row r="55" spans="2:8" ht="12.95" customHeight="1" x14ac:dyDescent="0.2">
      <c r="C55" s="18"/>
      <c r="D55" s="18"/>
      <c r="E55" s="18"/>
      <c r="F55" s="18"/>
      <c r="G55" s="18"/>
      <c r="H55" s="18"/>
    </row>
    <row r="58" spans="2:8" x14ac:dyDescent="0.2">
      <c r="B58" s="319"/>
      <c r="C58" s="319"/>
      <c r="D58" s="319"/>
      <c r="E58" s="319"/>
      <c r="F58" s="319"/>
      <c r="G58" s="319"/>
      <c r="H58" s="319"/>
    </row>
  </sheetData>
  <sheetProtection sheet="1" objects="1" scenarios="1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4">
    <mergeCell ref="B58:H58"/>
    <mergeCell ref="B7:H7"/>
    <mergeCell ref="B8:H8"/>
    <mergeCell ref="B42:H42"/>
    <mergeCell ref="B43:H43"/>
    <mergeCell ref="D17:G17"/>
    <mergeCell ref="D11:G11"/>
    <mergeCell ref="D13:G13"/>
    <mergeCell ref="D14:G14"/>
    <mergeCell ref="B40:H40"/>
    <mergeCell ref="B38:H38"/>
    <mergeCell ref="D15:G15"/>
    <mergeCell ref="D16:G16"/>
    <mergeCell ref="D12:H12"/>
  </mergeCells>
  <conditionalFormatting sqref="D12">
    <cfRule type="containsBlanks" dxfId="88" priority="4">
      <formula>LEN(TRIM(D12))=0</formula>
    </cfRule>
  </conditionalFormatting>
  <conditionalFormatting sqref="H2">
    <cfRule type="containsText" dxfId="87" priority="2" operator="containsText" text="TT.MM.JJJJ">
      <formula>NOT(ISERROR(SEARCH("TT.MM.JJJJ",H2)))</formula>
    </cfRule>
  </conditionalFormatting>
  <conditionalFormatting sqref="H1">
    <cfRule type="cellIs" dxfId="86" priority="1" operator="equal">
      <formula>"XXXXXX"</formula>
    </cfRule>
  </conditionalFormatting>
  <conditionalFormatting sqref="D21:D30">
    <cfRule type="expression" dxfId="85" priority="5">
      <formula>AND(D21=0,NOT(ISBLANK(D21)))</formula>
    </cfRule>
    <cfRule type="expression" dxfId="84" priority="5">
      <formula>D21&gt;0</formula>
    </cfRule>
  </conditionalFormatting>
  <conditionalFormatting sqref="D21:E30">
    <cfRule type="expression" dxfId="83" priority="6">
      <formula>AND(D21=0,NOT(ISBLANK(D21)))</formula>
    </cfRule>
    <cfRule type="expression" dxfId="82" priority="7">
      <formula>D21&gt;0</formula>
    </cfRule>
  </conditionalFormatting>
  <dataValidations count="1">
    <dataValidation type="custom" allowBlank="1" showInputMessage="1" showErrorMessage="1" sqref="H1">
      <formula1>AND(VALUE(I_SubjectId) &gt; 100000,VALUE(I_SubjectId) &lt; 1000000)</formula1>
    </dataValidation>
  </dataValidations>
  <hyperlinks>
    <hyperlink ref="H51" r:id="rId2"/>
    <hyperlink ref="H52" r:id="rId3"/>
    <hyperlink ref="H47" r:id="rId4"/>
  </hyperlinks>
  <printOptions horizontalCentered="1" verticalCentered="1"/>
  <pageMargins left="0.62992125984251968" right="0.6692913385826772" top="0.78740157480314965" bottom="0.59055118110236227" header="0.35433070866141736" footer="0.31496062992125984"/>
  <pageSetup paperSize="9" scale="85" orientation="portrait" r:id="rId5"/>
  <headerFooter>
    <oddHeader>&amp;R&amp;G</oddHeader>
    <oddFooter>&amp;L&amp;8&amp;D - &amp;T</oddFooter>
  </headerFooter>
  <legacyDrawingHF r:id="rId6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AA137"/>
  <sheetViews>
    <sheetView showGridLines="0" showRowColHeaders="0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2" sqref="K22"/>
    </sheetView>
  </sheetViews>
  <sheetFormatPr baseColWidth="10" defaultColWidth="11.5703125" defaultRowHeight="12.75" x14ac:dyDescent="0.2"/>
  <cols>
    <col min="1" max="1" width="1.85546875" style="20" hidden="1" customWidth="1"/>
    <col min="2" max="2" width="13.42578125" style="20" bestFit="1" customWidth="1"/>
    <col min="3" max="3" width="9.7109375" style="20" hidden="1" customWidth="1"/>
    <col min="4" max="4" width="95" style="20" customWidth="1"/>
    <col min="5" max="5" width="4.7109375" style="20" hidden="1" customWidth="1"/>
    <col min="6" max="6" width="4.7109375" style="20" customWidth="1"/>
    <col min="7" max="9" width="5.7109375" style="62" hidden="1" customWidth="1"/>
    <col min="10" max="10" width="24.28515625" style="20" hidden="1" customWidth="1"/>
    <col min="11" max="11" width="20.7109375" style="20" customWidth="1"/>
    <col min="12" max="12" width="1.7109375" style="20" customWidth="1"/>
    <col min="13" max="13" width="9.5703125" style="20" customWidth="1"/>
    <col min="14" max="21" width="11.7109375" style="20" customWidth="1"/>
    <col min="22" max="22" width="11.7109375" style="220" customWidth="1"/>
    <col min="23" max="27" width="11.7109375" style="20" customWidth="1"/>
    <col min="28" max="16384" width="11.5703125" style="20"/>
  </cols>
  <sheetData>
    <row r="1" spans="1:22" ht="21.95" customHeight="1" x14ac:dyDescent="0.2">
      <c r="A1" s="21"/>
      <c r="B1" s="56" t="str">
        <f>I_ReportName</f>
        <v>AUR_K</v>
      </c>
      <c r="D1" s="16" t="s">
        <v>1</v>
      </c>
      <c r="E1" s="21"/>
      <c r="H1" s="63"/>
      <c r="I1" s="63"/>
      <c r="K1" s="234" t="s">
        <v>48</v>
      </c>
      <c r="L1" s="219"/>
      <c r="M1" s="219"/>
      <c r="N1" s="219"/>
      <c r="O1" s="219"/>
      <c r="P1" s="219"/>
      <c r="Q1" s="219"/>
    </row>
    <row r="2" spans="1:22" ht="21.95" customHeight="1" x14ac:dyDescent="0.2">
      <c r="A2" s="21"/>
      <c r="B2" s="56" t="s">
        <v>309</v>
      </c>
      <c r="D2" s="16" t="s">
        <v>14</v>
      </c>
      <c r="E2" s="21"/>
      <c r="H2" s="63"/>
      <c r="I2" s="63"/>
      <c r="K2" s="101" t="s">
        <v>385</v>
      </c>
      <c r="L2" s="101"/>
      <c r="M2" s="101"/>
      <c r="N2" s="101"/>
      <c r="O2" s="101"/>
      <c r="P2" s="101"/>
      <c r="Q2" s="101"/>
    </row>
    <row r="3" spans="1:22" ht="21.95" customHeight="1" x14ac:dyDescent="0.2">
      <c r="A3" s="21"/>
      <c r="B3" s="56" t="str">
        <f>I_SubjectId</f>
        <v>XXXXXX</v>
      </c>
      <c r="D3" s="16" t="s">
        <v>405</v>
      </c>
      <c r="E3" s="21"/>
      <c r="H3" s="63"/>
      <c r="I3" s="63"/>
      <c r="K3" s="124" t="s">
        <v>380</v>
      </c>
      <c r="N3" s="31"/>
      <c r="O3" s="31"/>
      <c r="P3" s="31"/>
      <c r="Q3" s="31"/>
    </row>
    <row r="4" spans="1:22" ht="21.95" customHeight="1" x14ac:dyDescent="0.2">
      <c r="A4" s="25"/>
      <c r="B4" s="57" t="str">
        <f>I_ReferDate</f>
        <v>TT.MM.JJJJ</v>
      </c>
      <c r="D4" s="16" t="s">
        <v>3</v>
      </c>
      <c r="E4" s="25"/>
      <c r="H4" s="63"/>
      <c r="I4" s="63"/>
      <c r="K4" s="220" t="s">
        <v>267</v>
      </c>
      <c r="L4" s="220"/>
      <c r="M4" s="27"/>
    </row>
    <row r="5" spans="1:22" s="27" customFormat="1" ht="20.100000000000001" customHeight="1" x14ac:dyDescent="0.2">
      <c r="A5" s="97"/>
      <c r="B5" s="97">
        <f>COUNTIFS(N44:N53,"*ERROR*")</f>
        <v>0</v>
      </c>
      <c r="C5" s="97"/>
      <c r="D5" s="16" t="s">
        <v>382</v>
      </c>
      <c r="E5" s="97"/>
      <c r="F5" s="97"/>
      <c r="G5" s="64"/>
      <c r="H5" s="65"/>
      <c r="I5" s="65"/>
      <c r="J5" s="97"/>
      <c r="K5" s="27" t="s">
        <v>408</v>
      </c>
      <c r="S5" s="20"/>
      <c r="T5" s="20"/>
      <c r="U5" s="20"/>
      <c r="V5" s="220"/>
    </row>
    <row r="6" spans="1:22" s="27" customFormat="1" ht="20.100000000000001" customHeight="1" x14ac:dyDescent="0.2">
      <c r="A6" s="97"/>
      <c r="B6" s="97">
        <f>COUNTIFS(N44:N53,"*WARNING*")</f>
        <v>0</v>
      </c>
      <c r="C6" s="97"/>
      <c r="D6" s="16" t="s">
        <v>383</v>
      </c>
      <c r="E6" s="97"/>
      <c r="F6" s="97"/>
      <c r="G6" s="64"/>
      <c r="H6" s="65"/>
      <c r="I6" s="65"/>
      <c r="J6" s="97"/>
      <c r="K6" s="220"/>
      <c r="L6" s="220"/>
      <c r="S6" s="20"/>
      <c r="T6" s="20"/>
      <c r="U6" s="20"/>
      <c r="V6" s="220"/>
    </row>
    <row r="7" spans="1:22" ht="15" hidden="1" customHeight="1" x14ac:dyDescent="0.2">
      <c r="A7" s="97"/>
      <c r="B7" s="97"/>
      <c r="C7" s="97"/>
      <c r="D7" s="97"/>
      <c r="E7" s="97"/>
      <c r="F7" s="97"/>
      <c r="G7" s="65"/>
      <c r="H7" s="65"/>
      <c r="I7" s="65"/>
      <c r="J7" s="97"/>
      <c r="K7" s="220"/>
      <c r="L7" s="220"/>
    </row>
    <row r="8" spans="1:22" ht="15" hidden="1" customHeight="1" x14ac:dyDescent="0.2">
      <c r="A8" s="97"/>
      <c r="B8" s="97"/>
      <c r="C8" s="97"/>
      <c r="D8" s="97"/>
      <c r="E8" s="97"/>
      <c r="F8" s="97"/>
      <c r="G8" s="65"/>
      <c r="H8" s="65"/>
      <c r="I8" s="65"/>
      <c r="J8" s="97"/>
      <c r="K8" s="220"/>
      <c r="L8" s="220"/>
    </row>
    <row r="9" spans="1:22" ht="15" hidden="1" customHeight="1" x14ac:dyDescent="0.2">
      <c r="A9" s="97"/>
      <c r="B9" s="97"/>
      <c r="C9" s="97"/>
      <c r="D9" s="97"/>
      <c r="E9" s="97"/>
      <c r="F9" s="97"/>
      <c r="G9" s="65"/>
      <c r="H9" s="65"/>
      <c r="I9" s="65"/>
      <c r="J9" s="97"/>
      <c r="K9" s="220"/>
      <c r="L9" s="220"/>
    </row>
    <row r="10" spans="1:22" ht="15" hidden="1" customHeight="1" x14ac:dyDescent="0.2">
      <c r="A10" s="97"/>
      <c r="B10" s="97"/>
      <c r="C10" s="97"/>
      <c r="D10" s="97"/>
      <c r="E10" s="97"/>
      <c r="F10" s="97"/>
      <c r="G10" s="65"/>
      <c r="H10" s="65"/>
      <c r="I10" s="65"/>
      <c r="J10" s="97"/>
      <c r="K10" s="220"/>
      <c r="L10" s="220"/>
    </row>
    <row r="11" spans="1:22" ht="15" hidden="1" customHeight="1" x14ac:dyDescent="0.2">
      <c r="A11" s="97"/>
      <c r="B11" s="97"/>
      <c r="C11" s="97"/>
      <c r="D11" s="97"/>
      <c r="E11" s="97"/>
      <c r="F11" s="97"/>
      <c r="G11" s="65"/>
      <c r="H11" s="65"/>
      <c r="I11" s="65"/>
      <c r="J11" s="97"/>
      <c r="K11" s="220"/>
      <c r="L11" s="220"/>
    </row>
    <row r="12" spans="1:22" ht="15" hidden="1" customHeight="1" x14ac:dyDescent="0.2">
      <c r="A12" s="97"/>
      <c r="B12" s="97"/>
      <c r="C12" s="97"/>
      <c r="D12" s="97"/>
      <c r="E12" s="97"/>
      <c r="F12" s="97"/>
      <c r="G12" s="65"/>
      <c r="H12" s="65"/>
      <c r="I12" s="65"/>
      <c r="J12" s="97"/>
      <c r="K12" s="220"/>
      <c r="L12" s="220"/>
    </row>
    <row r="13" spans="1:22" ht="15" hidden="1" customHeight="1" x14ac:dyDescent="0.2">
      <c r="A13" s="97"/>
      <c r="B13" s="97"/>
      <c r="C13" s="97"/>
      <c r="D13" s="97"/>
      <c r="E13" s="97"/>
      <c r="F13" s="97"/>
      <c r="G13" s="65"/>
      <c r="H13" s="65"/>
      <c r="I13" s="65"/>
      <c r="J13" s="97"/>
      <c r="K13" s="220"/>
      <c r="L13" s="220"/>
    </row>
    <row r="14" spans="1:22" ht="15" hidden="1" customHeight="1" x14ac:dyDescent="0.2">
      <c r="A14" s="97"/>
      <c r="B14" s="97"/>
      <c r="C14" s="97"/>
      <c r="D14" s="97"/>
      <c r="E14" s="97"/>
      <c r="F14" s="97"/>
      <c r="G14" s="65"/>
      <c r="H14" s="65"/>
      <c r="I14" s="65"/>
      <c r="J14" s="97"/>
      <c r="K14" s="220"/>
      <c r="L14" s="220"/>
    </row>
    <row r="15" spans="1:22" ht="15" customHeight="1" x14ac:dyDescent="0.2">
      <c r="A15" s="97"/>
      <c r="B15" s="97"/>
      <c r="C15" s="97"/>
      <c r="D15" s="97"/>
      <c r="E15" s="97"/>
      <c r="F15" s="97"/>
      <c r="G15" s="65"/>
      <c r="H15" s="65"/>
      <c r="I15" s="65"/>
      <c r="J15" s="97"/>
      <c r="K15" s="220"/>
      <c r="L15" s="220"/>
    </row>
    <row r="16" spans="1:22" ht="29.25" customHeight="1" x14ac:dyDescent="0.2">
      <c r="A16" s="33"/>
      <c r="B16" s="33"/>
      <c r="C16" s="33"/>
      <c r="D16" s="34"/>
      <c r="E16" s="33"/>
      <c r="F16" s="42"/>
      <c r="G16" s="66"/>
      <c r="H16" s="66"/>
      <c r="I16" s="66"/>
      <c r="J16" s="34"/>
      <c r="K16" s="223"/>
      <c r="L16" s="42"/>
    </row>
    <row r="17" spans="1:22" ht="28.5" customHeight="1" x14ac:dyDescent="0.2">
      <c r="A17" s="25"/>
      <c r="B17" s="25"/>
      <c r="C17" s="25"/>
      <c r="D17" s="39"/>
      <c r="E17" s="25"/>
      <c r="F17" s="43"/>
      <c r="G17" s="67"/>
      <c r="H17" s="67"/>
      <c r="I17" s="67"/>
      <c r="J17" s="39"/>
      <c r="K17" s="224"/>
      <c r="L17" s="43"/>
    </row>
    <row r="18" spans="1:22" x14ac:dyDescent="0.2">
      <c r="A18" s="40"/>
      <c r="B18" s="40"/>
      <c r="C18" s="40"/>
      <c r="D18" s="41"/>
      <c r="E18" s="40"/>
      <c r="F18" s="79"/>
      <c r="G18" s="68"/>
      <c r="H18" s="68"/>
      <c r="I18" s="68"/>
      <c r="J18" s="41"/>
      <c r="K18" s="77" t="str">
        <f>SUBSTITUTE(ADDRESS(1,COLUMN(),4),1,)</f>
        <v>K</v>
      </c>
      <c r="L18" s="43"/>
      <c r="T18" s="28"/>
    </row>
    <row r="19" spans="1:22" ht="18" hidden="1" customHeight="1" x14ac:dyDescent="0.2">
      <c r="A19" s="97"/>
      <c r="C19" s="97"/>
      <c r="D19" s="97"/>
      <c r="E19" s="97"/>
      <c r="F19" s="77"/>
      <c r="G19" s="69"/>
      <c r="H19" s="69"/>
      <c r="I19" s="69"/>
      <c r="J19" s="38"/>
      <c r="K19" s="222"/>
      <c r="L19" s="43"/>
    </row>
    <row r="20" spans="1:22" ht="18" hidden="1" customHeight="1" x14ac:dyDescent="0.2">
      <c r="A20" s="97"/>
      <c r="C20" s="97"/>
      <c r="D20" s="97"/>
      <c r="E20" s="97"/>
      <c r="F20" s="77"/>
      <c r="G20" s="75"/>
      <c r="H20" s="75"/>
      <c r="I20" s="75"/>
      <c r="J20" s="38"/>
      <c r="K20" s="38"/>
      <c r="L20" s="43"/>
    </row>
    <row r="21" spans="1:22" s="48" customFormat="1" ht="24.95" customHeight="1" x14ac:dyDescent="0.2">
      <c r="A21" s="52"/>
      <c r="B21" s="120" t="s">
        <v>47</v>
      </c>
      <c r="C21" s="111"/>
      <c r="D21" s="117" t="s">
        <v>247</v>
      </c>
      <c r="E21" s="52"/>
      <c r="F21" s="77"/>
      <c r="G21" s="69"/>
      <c r="H21" s="69"/>
      <c r="I21" s="69"/>
      <c r="J21" s="24"/>
      <c r="K21" s="46"/>
      <c r="L21" s="77"/>
      <c r="T21" s="53"/>
      <c r="V21" s="220"/>
    </row>
    <row r="22" spans="1:22" ht="20.100000000000001" customHeight="1" x14ac:dyDescent="0.2">
      <c r="A22" s="97"/>
      <c r="B22" s="169">
        <v>1.1000000000000001</v>
      </c>
      <c r="C22" s="97"/>
      <c r="D22" s="104" t="s">
        <v>248</v>
      </c>
      <c r="E22" s="97"/>
      <c r="F22" s="77">
        <f>ROW()</f>
        <v>22</v>
      </c>
      <c r="G22" s="69"/>
      <c r="H22" s="69"/>
      <c r="I22" s="69"/>
      <c r="J22" s="24"/>
      <c r="K22" s="168"/>
      <c r="L22" s="77"/>
      <c r="T22" s="220"/>
    </row>
    <row r="23" spans="1:22" ht="20.100000000000001" customHeight="1" x14ac:dyDescent="0.2">
      <c r="A23" s="97"/>
      <c r="B23" s="170">
        <v>1.4</v>
      </c>
      <c r="C23" s="97"/>
      <c r="D23" s="103" t="s">
        <v>249</v>
      </c>
      <c r="E23" s="97"/>
      <c r="F23" s="77">
        <f>ROW()</f>
        <v>23</v>
      </c>
      <c r="G23" s="69"/>
      <c r="H23" s="69"/>
      <c r="I23" s="69"/>
      <c r="J23" s="80"/>
      <c r="K23" s="168"/>
      <c r="L23" s="77"/>
      <c r="T23" s="220"/>
    </row>
    <row r="24" spans="1:22" s="48" customFormat="1" ht="24.95" customHeight="1" x14ac:dyDescent="0.2">
      <c r="A24" s="52"/>
      <c r="B24" s="120" t="s">
        <v>51</v>
      </c>
      <c r="C24" s="111"/>
      <c r="D24" s="134" t="s">
        <v>250</v>
      </c>
      <c r="E24" s="52"/>
      <c r="F24" s="77"/>
      <c r="G24" s="69"/>
      <c r="H24" s="69"/>
      <c r="I24" s="69"/>
      <c r="J24" s="24"/>
      <c r="K24" s="46"/>
      <c r="L24" s="77"/>
      <c r="T24" s="53"/>
      <c r="V24" s="220"/>
    </row>
    <row r="25" spans="1:22" ht="20.100000000000001" customHeight="1" x14ac:dyDescent="0.2">
      <c r="A25" s="97"/>
      <c r="B25" s="169" t="s">
        <v>85</v>
      </c>
      <c r="C25" s="97"/>
      <c r="D25" s="104" t="s">
        <v>251</v>
      </c>
      <c r="E25" s="97"/>
      <c r="F25" s="77">
        <f>ROW()</f>
        <v>25</v>
      </c>
      <c r="G25" s="69"/>
      <c r="H25" s="69"/>
      <c r="I25" s="69"/>
      <c r="J25" s="80"/>
      <c r="K25" s="168"/>
      <c r="L25" s="77"/>
      <c r="T25" s="220"/>
    </row>
    <row r="26" spans="1:22" ht="20.100000000000001" customHeight="1" x14ac:dyDescent="0.2">
      <c r="A26" s="97"/>
      <c r="B26" s="169" t="s">
        <v>86</v>
      </c>
      <c r="C26" s="97"/>
      <c r="D26" s="104" t="s">
        <v>252</v>
      </c>
      <c r="E26" s="97"/>
      <c r="F26" s="77">
        <f>ROW()</f>
        <v>26</v>
      </c>
      <c r="G26" s="69"/>
      <c r="H26" s="69"/>
      <c r="I26" s="69"/>
      <c r="J26" s="80"/>
      <c r="K26" s="168"/>
      <c r="L26" s="77"/>
      <c r="T26" s="220"/>
    </row>
    <row r="27" spans="1:22" s="48" customFormat="1" ht="20.100000000000001" customHeight="1" x14ac:dyDescent="0.2">
      <c r="A27" s="52"/>
      <c r="B27" s="169" t="s">
        <v>87</v>
      </c>
      <c r="C27" s="97"/>
      <c r="D27" s="103" t="s">
        <v>253</v>
      </c>
      <c r="E27" s="52"/>
      <c r="F27" s="77">
        <f>ROW()</f>
        <v>27</v>
      </c>
      <c r="G27" s="69"/>
      <c r="H27" s="69"/>
      <c r="I27" s="69"/>
      <c r="J27" s="24"/>
      <c r="K27" s="168"/>
      <c r="L27" s="77"/>
      <c r="T27" s="52"/>
      <c r="V27" s="220"/>
    </row>
    <row r="28" spans="1:22" ht="20.100000000000001" customHeight="1" x14ac:dyDescent="0.2">
      <c r="A28" s="97"/>
      <c r="B28" s="169" t="s">
        <v>245</v>
      </c>
      <c r="C28" s="97"/>
      <c r="D28" s="103" t="s">
        <v>254</v>
      </c>
      <c r="E28" s="97"/>
      <c r="F28" s="77">
        <f>ROW()</f>
        <v>28</v>
      </c>
      <c r="G28" s="75"/>
      <c r="H28" s="69"/>
      <c r="I28" s="69"/>
      <c r="J28" s="24"/>
      <c r="K28" s="168"/>
      <c r="L28" s="77"/>
      <c r="T28" s="220"/>
    </row>
    <row r="29" spans="1:22" ht="20.100000000000001" customHeight="1" x14ac:dyDescent="0.2">
      <c r="A29" s="97"/>
      <c r="B29" s="169" t="s">
        <v>246</v>
      </c>
      <c r="C29" s="97"/>
      <c r="D29" s="103" t="s">
        <v>255</v>
      </c>
      <c r="E29" s="97"/>
      <c r="F29" s="77">
        <f>ROW()</f>
        <v>29</v>
      </c>
      <c r="G29" s="75"/>
      <c r="H29" s="69"/>
      <c r="I29" s="69"/>
      <c r="J29" s="24"/>
      <c r="K29" s="168"/>
      <c r="L29" s="77"/>
      <c r="T29" s="220"/>
    </row>
    <row r="30" spans="1:22" s="48" customFormat="1" ht="24.95" customHeight="1" x14ac:dyDescent="0.2">
      <c r="A30" s="52"/>
      <c r="B30" s="120" t="s">
        <v>98</v>
      </c>
      <c r="C30" s="111"/>
      <c r="D30" s="134" t="s">
        <v>256</v>
      </c>
      <c r="E30" s="52"/>
      <c r="F30" s="77"/>
      <c r="G30" s="69"/>
      <c r="H30" s="69"/>
      <c r="I30" s="69"/>
      <c r="J30" s="24"/>
      <c r="K30" s="46"/>
      <c r="L30" s="77"/>
      <c r="T30" s="53"/>
      <c r="V30" s="220"/>
    </row>
    <row r="31" spans="1:22" ht="20.100000000000001" customHeight="1" x14ac:dyDescent="0.2">
      <c r="A31" s="97"/>
      <c r="B31" s="169" t="s">
        <v>99</v>
      </c>
      <c r="C31" s="97"/>
      <c r="D31" s="103" t="s">
        <v>260</v>
      </c>
      <c r="E31" s="97"/>
      <c r="F31" s="77">
        <f>ROW()</f>
        <v>31</v>
      </c>
      <c r="G31" s="75"/>
      <c r="H31" s="69"/>
      <c r="I31" s="69"/>
      <c r="J31" s="24"/>
      <c r="K31" s="168"/>
      <c r="L31" s="77"/>
      <c r="T31" s="220"/>
    </row>
    <row r="32" spans="1:22" ht="20.100000000000001" customHeight="1" x14ac:dyDescent="0.2">
      <c r="A32" s="97"/>
      <c r="B32" s="169" t="s">
        <v>100</v>
      </c>
      <c r="C32" s="97"/>
      <c r="D32" s="104" t="s">
        <v>261</v>
      </c>
      <c r="E32" s="97"/>
      <c r="F32" s="77">
        <f>ROW()</f>
        <v>32</v>
      </c>
      <c r="G32" s="75"/>
      <c r="H32" s="69"/>
      <c r="I32" s="69"/>
      <c r="J32" s="24"/>
      <c r="K32" s="168"/>
      <c r="L32" s="77"/>
      <c r="T32" s="220"/>
    </row>
    <row r="33" spans="1:27" ht="20.100000000000001" customHeight="1" x14ac:dyDescent="0.2">
      <c r="A33" s="97"/>
      <c r="B33" s="169" t="s">
        <v>101</v>
      </c>
      <c r="C33" s="97"/>
      <c r="D33" s="104" t="s">
        <v>262</v>
      </c>
      <c r="E33" s="97"/>
      <c r="F33" s="77">
        <f>ROW()</f>
        <v>33</v>
      </c>
      <c r="G33" s="75"/>
      <c r="H33" s="69"/>
      <c r="I33" s="69"/>
      <c r="J33" s="24"/>
      <c r="K33" s="168"/>
      <c r="L33" s="77"/>
      <c r="T33" s="220"/>
    </row>
    <row r="34" spans="1:27" ht="20.100000000000001" customHeight="1" x14ac:dyDescent="0.2">
      <c r="A34" s="97"/>
      <c r="B34" s="169" t="s">
        <v>102</v>
      </c>
      <c r="C34" s="97"/>
      <c r="D34" s="166" t="s">
        <v>263</v>
      </c>
      <c r="E34" s="97"/>
      <c r="F34" s="77">
        <f>ROW()</f>
        <v>34</v>
      </c>
      <c r="G34" s="75"/>
      <c r="H34" s="69"/>
      <c r="I34" s="69"/>
      <c r="J34" s="24"/>
      <c r="K34" s="168"/>
      <c r="L34" s="77"/>
      <c r="T34" s="220"/>
    </row>
    <row r="35" spans="1:27" ht="20.100000000000001" customHeight="1" x14ac:dyDescent="0.2">
      <c r="A35" s="97"/>
      <c r="B35" s="169" t="s">
        <v>257</v>
      </c>
      <c r="C35" s="97"/>
      <c r="D35" s="166" t="s">
        <v>287</v>
      </c>
      <c r="E35" s="97"/>
      <c r="F35" s="77">
        <f>ROW()</f>
        <v>35</v>
      </c>
      <c r="G35" s="69"/>
      <c r="H35" s="69"/>
      <c r="I35" s="69"/>
      <c r="J35" s="80"/>
      <c r="K35" s="44"/>
      <c r="L35" s="77"/>
      <c r="T35" s="220"/>
    </row>
    <row r="36" spans="1:27" s="48" customFormat="1" ht="20.100000000000001" customHeight="1" x14ac:dyDescent="0.2">
      <c r="A36" s="52"/>
      <c r="B36" s="169" t="s">
        <v>258</v>
      </c>
      <c r="C36" s="97"/>
      <c r="D36" s="167" t="s">
        <v>288</v>
      </c>
      <c r="E36" s="52"/>
      <c r="F36" s="77">
        <f>ROW()</f>
        <v>36</v>
      </c>
      <c r="G36" s="69"/>
      <c r="H36" s="75"/>
      <c r="I36" s="69"/>
      <c r="J36" s="24"/>
      <c r="K36" s="44"/>
      <c r="L36" s="77"/>
      <c r="T36" s="52"/>
      <c r="V36" s="220"/>
    </row>
    <row r="37" spans="1:27" ht="20.100000000000001" customHeight="1" x14ac:dyDescent="0.2">
      <c r="A37" s="97"/>
      <c r="B37" s="169" t="s">
        <v>259</v>
      </c>
      <c r="C37" s="97"/>
      <c r="D37" s="166" t="s">
        <v>264</v>
      </c>
      <c r="E37" s="97"/>
      <c r="F37" s="77">
        <f>ROW()</f>
        <v>37</v>
      </c>
      <c r="G37" s="75"/>
      <c r="H37" s="75"/>
      <c r="I37" s="69"/>
      <c r="J37" s="24"/>
      <c r="K37" s="168"/>
      <c r="L37" s="77"/>
      <c r="T37" s="220"/>
    </row>
    <row r="38" spans="1:27" s="48" customFormat="1" ht="24.95" customHeight="1" x14ac:dyDescent="0.2">
      <c r="A38" s="52"/>
      <c r="B38" s="120" t="s">
        <v>111</v>
      </c>
      <c r="C38" s="111"/>
      <c r="D38" s="134" t="s">
        <v>265</v>
      </c>
      <c r="E38" s="52"/>
      <c r="F38" s="77"/>
      <c r="G38" s="69"/>
      <c r="H38" s="69"/>
      <c r="I38" s="69"/>
      <c r="J38" s="24"/>
      <c r="K38" s="46"/>
      <c r="L38" s="77"/>
      <c r="T38" s="53"/>
      <c r="V38" s="220"/>
    </row>
    <row r="39" spans="1:27" ht="20.100000000000001" customHeight="1" x14ac:dyDescent="0.2">
      <c r="A39" s="97"/>
      <c r="B39" s="169" t="s">
        <v>107</v>
      </c>
      <c r="C39" s="97"/>
      <c r="D39" s="103" t="s">
        <v>266</v>
      </c>
      <c r="E39" s="97"/>
      <c r="F39" s="77">
        <f>ROW()</f>
        <v>39</v>
      </c>
      <c r="G39" s="75"/>
      <c r="H39" s="75"/>
      <c r="I39" s="69"/>
      <c r="J39" s="24"/>
      <c r="K39" s="168"/>
      <c r="L39" s="77"/>
      <c r="T39" s="220"/>
    </row>
    <row r="40" spans="1:27" ht="20.100000000000001" customHeight="1" x14ac:dyDescent="0.2">
      <c r="A40" s="97"/>
      <c r="B40" s="169" t="s">
        <v>108</v>
      </c>
      <c r="C40" s="97"/>
      <c r="D40" s="166" t="s">
        <v>391</v>
      </c>
      <c r="E40" s="97"/>
      <c r="F40" s="77">
        <f>ROW()</f>
        <v>40</v>
      </c>
      <c r="G40" s="75"/>
      <c r="H40" s="75"/>
      <c r="I40" s="69"/>
      <c r="J40" s="24"/>
      <c r="K40" s="168"/>
      <c r="L40" s="77"/>
      <c r="T40" s="220"/>
    </row>
    <row r="41" spans="1:27" s="97" customFormat="1" ht="6" customHeight="1" x14ac:dyDescent="0.2">
      <c r="B41" s="145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</row>
    <row r="42" spans="1:27" s="97" customFormat="1" x14ac:dyDescent="0.2"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</row>
    <row r="43" spans="1:27" s="97" customFormat="1" ht="15.75" customHeight="1" x14ac:dyDescent="0.2">
      <c r="B43" s="141" t="s">
        <v>353</v>
      </c>
      <c r="D43" s="142" t="s">
        <v>289</v>
      </c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</row>
    <row r="44" spans="1:27" s="97" customFormat="1" ht="12.95" customHeight="1" x14ac:dyDescent="0.2">
      <c r="B44" s="141"/>
      <c r="D44" s="143"/>
      <c r="K44" s="220"/>
      <c r="L44" s="220"/>
      <c r="M44" s="220"/>
      <c r="N44" s="314" t="str">
        <f>IF(IF('AU309'!K22&lt;&gt;0,OR(ABS('AU309'!K22-('AU301'!K66+'AU301'!K67+'AU301'!K68+'AU301'!K70+'AU301'!K71-'AU301'!K72+'AU301'!K73+'AU301'!K74)/'AU301'!K76)&lt;=ABS(0.05*('AU301'!K66+'AU301'!K67+'AU301'!K68+'AU301'!K70+'AU301'!K71-'AU301'!K72+'AU301'!K73+'AU301'!K74)/'AU301'!K76),ABS('AU309'!K22-('AU301'!K66+'AU301'!K67+'AU301'!K68+'AU301'!K70+'AU301'!K71-'AU301'!K72+'AU301'!K73+'AU301'!K74)/'AU301'!K76)&lt;=0.002),TRUE),"OK","K22: WARNING")</f>
        <v>OK</v>
      </c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</row>
    <row r="45" spans="1:27" s="97" customFormat="1" ht="12.95" customHeight="1" x14ac:dyDescent="0.2">
      <c r="B45" s="141"/>
      <c r="D45" s="144"/>
      <c r="K45" s="220"/>
      <c r="L45" s="220"/>
      <c r="M45" s="220"/>
      <c r="N45" s="314" t="str">
        <f>IF(IF('AU309'!K23&lt;&gt;0,OR(ABS('AU309'!K23-('AU301'!K55+'AU301'!K59)/('AU301'!K25+'AU301'!K26))&lt;=ABS(0.05*('AU301'!K55+'AU301'!K59)/('AU301'!K25+'AU301'!K26)),ABS('AU309'!K23-('AU301'!K55+'AU301'!K59)/('AU301'!K25+'AU301'!K26))&lt;=0.02),TRUE),"OK","K23: WARNING")</f>
        <v>OK</v>
      </c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</row>
    <row r="46" spans="1:27" s="97" customFormat="1" ht="12.95" customHeight="1" x14ac:dyDescent="0.2">
      <c r="K46" s="220"/>
      <c r="L46" s="220"/>
      <c r="M46" s="220"/>
      <c r="N46" s="314" t="e">
        <f>IF(OR(ABS('AU309'!K25-('AU304'!S38+'AU304'!S39)/('AU301'!K110+'AU301'!K118))&lt;=ABS(0.05*('AU304'!S38+'AU304'!S39)/('AU301'!K110+'AU301'!K118)),ABS('AU309'!K25-('AU304'!S38+'AU304'!S39)/('AU301'!K110+'AU301'!K118))&lt;=0.002),"OK","K25: WARNING")</f>
        <v>#DIV/0!</v>
      </c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</row>
    <row r="47" spans="1:27" s="97" customFormat="1" ht="12.95" customHeight="1" x14ac:dyDescent="0.2">
      <c r="K47" s="220"/>
      <c r="L47" s="220"/>
      <c r="M47" s="220"/>
      <c r="N47" s="314" t="e">
        <f>IF(OR(ABS('AU309'!K26-('AU305'!K26+'AU305'!K27)/'AU305'!K24)&lt;=ABS(0.05*('AU305'!K26+'AU305'!K27)/'AU305'!K24),ABS('AU309'!K26-('AU305'!K26+'AU305'!K27)/'AU305'!K24)&lt;=0.02),"OK","K26: WARNING")</f>
        <v>#DIV/0!</v>
      </c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</row>
    <row r="48" spans="1:27" s="97" customFormat="1" ht="12.95" customHeight="1" x14ac:dyDescent="0.2">
      <c r="K48" s="220"/>
      <c r="L48" s="220"/>
      <c r="M48" s="220"/>
      <c r="N48" s="314" t="e">
        <f>IF(OR(ABS('AU309'!K27-'AU305'!K22/('AU301'!K110+'AU301'!K118))&lt;=ABS(0.05*'AU305'!K22/('AU301'!K110+'AU301'!K118)),ABS('AU309'!K27-'AU305'!K22/('AU301'!K110+'AU301'!K118))&lt;=0.001),"OK","K27: WARNING")</f>
        <v>#DIV/0!</v>
      </c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</row>
    <row r="49" spans="11:27" s="97" customFormat="1" ht="12.95" customHeight="1" x14ac:dyDescent="0.2">
      <c r="K49" s="220"/>
      <c r="L49" s="220"/>
      <c r="M49" s="220"/>
      <c r="N49" s="314" t="e">
        <f>IF(OR(ABS('AU309'!K28-'AU305'!K29/'AU301'!K25)&lt;=ABS(0.05*'AU305'!K29/'AU301'!K25),ABS('AU309'!K28-'AU305'!K29/'AU301'!K25)&lt;=0.002),"OK","K28: WARNING")</f>
        <v>#DIV/0!</v>
      </c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</row>
    <row r="50" spans="11:27" s="97" customFormat="1" ht="12.95" customHeight="1" x14ac:dyDescent="0.2">
      <c r="K50" s="220"/>
      <c r="L50" s="220"/>
      <c r="M50" s="220"/>
      <c r="N50" s="314" t="e">
        <f>IF(OR(ABS('AU309'!K29-'AU305'!K30/'AU301'!K26)&lt;=ABS(0.05*'AU305'!K30/'AU301'!K26),ABS('AU309'!K29-'AU305'!K30/'AU301'!K26)&lt;=0.002),"OK","K29: WARNING")</f>
        <v>#DIV/0!</v>
      </c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</row>
    <row r="51" spans="11:27" s="97" customFormat="1" ht="12.95" customHeight="1" x14ac:dyDescent="0.2">
      <c r="K51" s="220"/>
      <c r="L51" s="220"/>
      <c r="M51" s="220"/>
      <c r="N51" s="314" t="e">
        <f>IF(OR(ABS('AU309'!K37-'AU302'!K46/('AU302'!K28+'AU302'!K34+'AU302'!K35+'AU302'!K42))&lt;=ABS(0.05*'AU302'!K46/('AU302'!K28+'AU302'!K34+'AU302'!K35+'AU302'!K42)),ABS('AU309'!K37-'AU302'!K46/('AU302'!K28+'AU302'!K34+'AU302'!K35+'AU302'!K42))&lt;=0.02),"OK","K37: WARNING")</f>
        <v>#DIV/0!</v>
      </c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</row>
    <row r="52" spans="11:27" s="97" customFormat="1" ht="12.95" customHeight="1" x14ac:dyDescent="0.2">
      <c r="K52" s="220"/>
      <c r="L52" s="220"/>
      <c r="M52" s="220"/>
      <c r="N52" s="314" t="str">
        <f>IF(IF('AU309'!K39&lt;&gt;0,OR(ABS('AU309'!K39-'AU302'!K49/('AU301'!K66+'AU301'!K67+'AU301'!K68+'AU301'!K70+'AU301'!K71-'AU301'!K72+'AU301'!K74+'AU301'!K73))&lt;=ABS(0.05*'AU302'!K49/('AU301'!K66+'AU301'!K67+'AU301'!K68+'AU301'!K70+'AU301'!K71-'AU301'!K72+'AU301'!K74+'AU301'!K73)),ABS('AU309'!K39-'AU302'!K49/('AU301'!K66+'AU301'!K67+'AU301'!K68+'AU301'!K70+'AU301'!K71-'AU301'!K72+'AU301'!K74+'AU301'!K73))&lt;=0.001),TRUE),"OK","K39: WARNING")</f>
        <v>OK</v>
      </c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</row>
    <row r="53" spans="11:27" s="97" customFormat="1" ht="12.95" customHeight="1" x14ac:dyDescent="0.2">
      <c r="K53" s="220"/>
      <c r="L53" s="220"/>
      <c r="M53" s="220"/>
      <c r="N53" s="314" t="str">
        <f>IF(IF('AU309'!K40&lt;&gt;0,OR(ABS('AU309'!K40-'AU302'!K54/('AU301'!K66+'AU301'!K67+'AU301'!K68+'AU301'!K70+'AU301'!K71-'AU301'!K72+'AU301'!K73+'AU301'!K74))&lt;=ABS(0.05*'AU302'!K54/('AU301'!K66+'AU301'!K67+'AU301'!K68+'AU301'!K70+'AU301'!K71-'AU301'!K72+'AU301'!K73+'AU301'!K74)),ABS('AU309'!K40-'AU302'!K54/('AU301'!K66+'AU301'!K67+'AU301'!K68+'AU301'!K70+'AU301'!K71-'AU301'!K72+'AU301'!K73+'AU301'!K74))&lt;=0.002),TRUE),"OK","K40: WARNING")</f>
        <v>OK</v>
      </c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</row>
    <row r="54" spans="11:27" s="97" customFormat="1" ht="12.95" customHeight="1" x14ac:dyDescent="0.2"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</row>
    <row r="55" spans="11:27" s="97" customFormat="1" ht="12.95" customHeight="1" x14ac:dyDescent="0.2"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</row>
    <row r="56" spans="11:27" s="97" customFormat="1" ht="12.95" customHeight="1" x14ac:dyDescent="0.2"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</row>
    <row r="57" spans="11:27" s="97" customFormat="1" ht="12.95" customHeight="1" x14ac:dyDescent="0.2"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</row>
    <row r="58" spans="11:27" s="97" customFormat="1" x14ac:dyDescent="0.2"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</row>
    <row r="59" spans="11:27" s="97" customFormat="1" x14ac:dyDescent="0.2"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</row>
    <row r="60" spans="11:27" s="97" customFormat="1" x14ac:dyDescent="0.2"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</row>
    <row r="61" spans="11:27" s="97" customFormat="1" x14ac:dyDescent="0.2"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</row>
    <row r="62" spans="11:27" s="97" customFormat="1" x14ac:dyDescent="0.2"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</row>
    <row r="63" spans="11:27" s="97" customFormat="1" x14ac:dyDescent="0.2"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</row>
    <row r="64" spans="11:27" s="97" customFormat="1" x14ac:dyDescent="0.2"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</row>
    <row r="65" spans="11:27" s="97" customFormat="1" x14ac:dyDescent="0.2"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</row>
    <row r="66" spans="11:27" s="97" customFormat="1" x14ac:dyDescent="0.2"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</row>
    <row r="67" spans="11:27" s="97" customFormat="1" x14ac:dyDescent="0.2"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</row>
    <row r="68" spans="11:27" s="97" customFormat="1" x14ac:dyDescent="0.2"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</row>
    <row r="69" spans="11:27" s="97" customFormat="1" x14ac:dyDescent="0.2"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</row>
    <row r="70" spans="11:27" s="97" customFormat="1" x14ac:dyDescent="0.2"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</row>
    <row r="71" spans="11:27" s="97" customFormat="1" x14ac:dyDescent="0.2"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</row>
    <row r="72" spans="11:27" s="97" customFormat="1" x14ac:dyDescent="0.2"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</row>
    <row r="73" spans="11:27" s="97" customFormat="1" x14ac:dyDescent="0.2"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</row>
    <row r="74" spans="11:27" s="97" customFormat="1" x14ac:dyDescent="0.2"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</row>
    <row r="75" spans="11:27" s="97" customFormat="1" x14ac:dyDescent="0.2"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</row>
    <row r="76" spans="11:27" s="97" customFormat="1" x14ac:dyDescent="0.2"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</row>
    <row r="77" spans="11:27" s="97" customFormat="1" x14ac:dyDescent="0.2"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</row>
    <row r="78" spans="11:27" s="97" customFormat="1" x14ac:dyDescent="0.2"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</row>
    <row r="79" spans="11:27" s="97" customFormat="1" x14ac:dyDescent="0.2"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</row>
    <row r="80" spans="11:27" s="97" customFormat="1" x14ac:dyDescent="0.2"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</row>
    <row r="81" spans="11:27" s="97" customFormat="1" x14ac:dyDescent="0.2"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</row>
    <row r="82" spans="11:27" s="97" customFormat="1" x14ac:dyDescent="0.2"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</row>
    <row r="83" spans="11:27" s="97" customFormat="1" x14ac:dyDescent="0.2"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</row>
    <row r="84" spans="11:27" s="97" customFormat="1" x14ac:dyDescent="0.2"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</row>
    <row r="85" spans="11:27" s="97" customFormat="1" x14ac:dyDescent="0.2"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</row>
    <row r="86" spans="11:27" s="97" customFormat="1" x14ac:dyDescent="0.2"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</row>
    <row r="87" spans="11:27" s="97" customFormat="1" x14ac:dyDescent="0.2"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</row>
    <row r="88" spans="11:27" s="97" customFormat="1" x14ac:dyDescent="0.2"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</row>
    <row r="89" spans="11:27" s="97" customFormat="1" x14ac:dyDescent="0.2"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</row>
    <row r="90" spans="11:27" s="97" customFormat="1" x14ac:dyDescent="0.2"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</row>
    <row r="91" spans="11:27" s="97" customFormat="1" x14ac:dyDescent="0.2"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</row>
    <row r="92" spans="11:27" s="97" customFormat="1" x14ac:dyDescent="0.2"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</row>
    <row r="93" spans="11:27" s="97" customFormat="1" x14ac:dyDescent="0.2"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</row>
    <row r="94" spans="11:27" s="97" customFormat="1" x14ac:dyDescent="0.2"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</row>
    <row r="95" spans="11:27" s="97" customFormat="1" x14ac:dyDescent="0.2"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</row>
    <row r="96" spans="11:27" s="97" customFormat="1" x14ac:dyDescent="0.2"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</row>
    <row r="97" spans="11:27" s="97" customFormat="1" x14ac:dyDescent="0.2"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</row>
    <row r="98" spans="11:27" s="97" customFormat="1" x14ac:dyDescent="0.2"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</row>
    <row r="99" spans="11:27" s="97" customFormat="1" x14ac:dyDescent="0.2"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</row>
    <row r="100" spans="11:27" s="97" customFormat="1" x14ac:dyDescent="0.2"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</row>
    <row r="101" spans="11:27" s="97" customFormat="1" x14ac:dyDescent="0.2"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</row>
    <row r="102" spans="11:27" s="97" customFormat="1" x14ac:dyDescent="0.2"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</row>
    <row r="103" spans="11:27" s="97" customFormat="1" x14ac:dyDescent="0.2"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</row>
    <row r="104" spans="11:27" s="97" customFormat="1" x14ac:dyDescent="0.2"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</row>
    <row r="105" spans="11:27" s="97" customFormat="1" x14ac:dyDescent="0.2"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</row>
    <row r="106" spans="11:27" s="97" customFormat="1" x14ac:dyDescent="0.2"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</row>
    <row r="107" spans="11:27" s="97" customFormat="1" x14ac:dyDescent="0.2"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</row>
    <row r="108" spans="11:27" s="97" customFormat="1" x14ac:dyDescent="0.2"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</row>
    <row r="109" spans="11:27" s="97" customFormat="1" x14ac:dyDescent="0.2"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</row>
    <row r="110" spans="11:27" s="97" customFormat="1" x14ac:dyDescent="0.2"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</row>
    <row r="111" spans="11:27" s="97" customFormat="1" x14ac:dyDescent="0.2"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</row>
    <row r="112" spans="11:27" s="97" customFormat="1" x14ac:dyDescent="0.2"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</row>
    <row r="113" spans="11:27" s="97" customFormat="1" x14ac:dyDescent="0.2"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</row>
    <row r="114" spans="11:27" s="97" customFormat="1" x14ac:dyDescent="0.2"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</row>
    <row r="115" spans="11:27" s="97" customFormat="1" x14ac:dyDescent="0.2"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</row>
    <row r="116" spans="11:27" s="97" customFormat="1" x14ac:dyDescent="0.2"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</row>
    <row r="117" spans="11:27" s="97" customFormat="1" x14ac:dyDescent="0.2"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</row>
    <row r="118" spans="11:27" s="97" customFormat="1" x14ac:dyDescent="0.2"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</row>
    <row r="119" spans="11:27" s="97" customFormat="1" x14ac:dyDescent="0.2"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</row>
    <row r="120" spans="11:27" s="97" customFormat="1" x14ac:dyDescent="0.2"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</row>
    <row r="121" spans="11:27" s="97" customFormat="1" x14ac:dyDescent="0.2"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</row>
    <row r="122" spans="11:27" s="97" customFormat="1" x14ac:dyDescent="0.2"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</row>
    <row r="123" spans="11:27" s="97" customFormat="1" x14ac:dyDescent="0.2"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</row>
    <row r="124" spans="11:27" s="97" customFormat="1" x14ac:dyDescent="0.2"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</row>
    <row r="125" spans="11:27" s="97" customFormat="1" x14ac:dyDescent="0.2"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</row>
    <row r="126" spans="11:27" s="97" customFormat="1" x14ac:dyDescent="0.2"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</row>
    <row r="127" spans="11:27" s="97" customFormat="1" x14ac:dyDescent="0.2"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</row>
    <row r="128" spans="11:27" s="97" customFormat="1" x14ac:dyDescent="0.2"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</row>
    <row r="129" spans="11:27" s="97" customFormat="1" x14ac:dyDescent="0.2"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</row>
    <row r="130" spans="11:27" s="97" customFormat="1" x14ac:dyDescent="0.2"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</row>
    <row r="131" spans="11:27" s="97" customFormat="1" x14ac:dyDescent="0.2"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</row>
    <row r="132" spans="11:27" s="97" customFormat="1" x14ac:dyDescent="0.2"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</row>
    <row r="133" spans="11:27" s="97" customFormat="1" x14ac:dyDescent="0.2"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</row>
    <row r="134" spans="11:27" s="97" customFormat="1" x14ac:dyDescent="0.2"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</row>
    <row r="135" spans="11:27" s="97" customFormat="1" x14ac:dyDescent="0.2"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</row>
    <row r="136" spans="11:27" s="97" customFormat="1" x14ac:dyDescent="0.2"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</row>
    <row r="137" spans="11:27" s="97" customFormat="1" x14ac:dyDescent="0.2"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</row>
  </sheetData>
  <sheetProtection sheet="1" objects="1" scenarios="1"/>
  <conditionalFormatting sqref="N44:N53">
    <cfRule type="expression" dxfId="10" priority="1">
      <formula>ISNUMBER(SEARCH("ERROR",N44))</formula>
    </cfRule>
    <cfRule type="expression" dxfId="9" priority="2">
      <formula>ISNUMBER(SEARCH("WARNING",N44))</formula>
    </cfRule>
    <cfRule type="expression" dxfId="8" priority="3">
      <formula>ISNUMBER(SEARCH("OK",N44))</formula>
    </cfRule>
  </conditionalFormatting>
  <conditionalFormatting sqref="B5">
    <cfRule type="expression" dxfId="7" priority="4">
      <formula>OR(B5=0,B5="0")</formula>
    </cfRule>
    <cfRule type="expression" dxfId="6" priority="5">
      <formula>B5&gt;0</formula>
    </cfRule>
  </conditionalFormatting>
  <conditionalFormatting sqref="B6">
    <cfRule type="expression" dxfId="5" priority="6">
      <formula>OR(B6=0,B6="0")</formula>
    </cfRule>
    <cfRule type="expression" dxfId="4" priority="7">
      <formula>B6&gt;0</formula>
    </cfRule>
  </conditionalFormatting>
  <printOptions gridLinesSet="0"/>
  <pageMargins left="0.39370078740157483" right="0.39370078740157483" top="0.47244094488188981" bottom="0.59055118110236227" header="0.31496062992125984" footer="0.31496062992125984"/>
  <pageSetup paperSize="9" scale="57" orientation="portrait" r:id="rId1"/>
  <headerFooter>
    <oddFooter>&amp;L&amp;G   &amp;"Arial,Fett"vertraulich&amp;C&amp;D&amp;RSeite &amp;P</oddFoot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workbookViewId="0"/>
  </sheetViews>
  <sheetFormatPr baseColWidth="10" defaultColWidth="9.140625" defaultRowHeight="12.75" x14ac:dyDescent="0.2"/>
  <cols>
    <col min="1" max="1" width="14.7109375" customWidth="1"/>
    <col min="2" max="2" width="24.7109375" customWidth="1"/>
    <col min="3" max="3" width="40.7109375" customWidth="1"/>
    <col min="4" max="5" width="50.7109375" customWidth="1"/>
    <col min="6" max="6" width="14.7109375" customWidth="1"/>
  </cols>
  <sheetData>
    <row r="1" spans="1:2" ht="18.75" x14ac:dyDescent="0.3">
      <c r="A1" s="304" t="s">
        <v>381</v>
      </c>
    </row>
    <row r="4" spans="1:2" ht="15" x14ac:dyDescent="0.25">
      <c r="A4" s="303" t="s">
        <v>384</v>
      </c>
    </row>
    <row r="5" spans="1:2" x14ac:dyDescent="0.2">
      <c r="A5" t="s">
        <v>1106</v>
      </c>
      <c r="B5">
        <f>B9+B13+B17+B21+B25+B29+B39</f>
        <v>5</v>
      </c>
    </row>
    <row r="6" spans="1:2" x14ac:dyDescent="0.2">
      <c r="A6" t="s">
        <v>1107</v>
      </c>
      <c r="B6">
        <f>B10+B14+B18+B22+B26+B30+B33+B36+B40</f>
        <v>2</v>
      </c>
    </row>
    <row r="8" spans="1:2" ht="15" x14ac:dyDescent="0.25">
      <c r="A8" s="303" t="s">
        <v>302</v>
      </c>
    </row>
    <row r="9" spans="1:2" x14ac:dyDescent="0.2">
      <c r="A9" t="s">
        <v>1106</v>
      </c>
      <c r="B9">
        <f>COUNTIFS(F44:F92,"*ERROR*")</f>
        <v>2</v>
      </c>
    </row>
    <row r="10" spans="1:2" x14ac:dyDescent="0.2">
      <c r="A10" t="s">
        <v>1107</v>
      </c>
      <c r="B10">
        <f>COUNTIFS(F44:F92,"*WARNING*")</f>
        <v>1</v>
      </c>
    </row>
    <row r="12" spans="1:2" ht="15" x14ac:dyDescent="0.25">
      <c r="A12" s="303" t="s">
        <v>303</v>
      </c>
    </row>
    <row r="13" spans="1:2" x14ac:dyDescent="0.2">
      <c r="A13" t="s">
        <v>1106</v>
      </c>
      <c r="B13">
        <f>COUNTIFS(F93:F102,"*ERROR*")</f>
        <v>0</v>
      </c>
    </row>
    <row r="14" spans="1:2" x14ac:dyDescent="0.2">
      <c r="A14" t="s">
        <v>1107</v>
      </c>
      <c r="B14">
        <f>COUNTIFS(F93:F102,"*WARNING*")</f>
        <v>1</v>
      </c>
    </row>
    <row r="16" spans="1:2" ht="15" x14ac:dyDescent="0.25">
      <c r="A16" s="303" t="s">
        <v>304</v>
      </c>
    </row>
    <row r="17" spans="1:2" x14ac:dyDescent="0.2">
      <c r="A17" t="s">
        <v>1106</v>
      </c>
      <c r="B17">
        <f>COUNTIFS(F103:F112,"*ERROR*")</f>
        <v>0</v>
      </c>
    </row>
    <row r="18" spans="1:2" x14ac:dyDescent="0.2">
      <c r="A18" t="s">
        <v>1107</v>
      </c>
      <c r="B18">
        <f>COUNTIFS(F103:F112,"*WARNING*")</f>
        <v>0</v>
      </c>
    </row>
    <row r="20" spans="1:2" ht="15" x14ac:dyDescent="0.25">
      <c r="A20" s="303" t="s">
        <v>305</v>
      </c>
    </row>
    <row r="21" spans="1:2" x14ac:dyDescent="0.2">
      <c r="A21" t="s">
        <v>1106</v>
      </c>
      <c r="B21">
        <f>COUNTIFS(F113:F175,"*ERROR*")</f>
        <v>0</v>
      </c>
    </row>
    <row r="22" spans="1:2" x14ac:dyDescent="0.2">
      <c r="A22" t="s">
        <v>1107</v>
      </c>
      <c r="B22">
        <f>COUNTIFS(F113:F175,"*WARNING*")</f>
        <v>0</v>
      </c>
    </row>
    <row r="24" spans="1:2" ht="15" x14ac:dyDescent="0.25">
      <c r="A24" s="303" t="s">
        <v>306</v>
      </c>
    </row>
    <row r="25" spans="1:2" x14ac:dyDescent="0.2">
      <c r="A25" t="s">
        <v>1106</v>
      </c>
      <c r="B25">
        <f>COUNTIFS(F176:F179,"*ERROR*")</f>
        <v>0</v>
      </c>
    </row>
    <row r="26" spans="1:2" x14ac:dyDescent="0.2">
      <c r="A26" t="s">
        <v>1107</v>
      </c>
      <c r="B26">
        <f>COUNTIFS(F176:F179,"*WARNING*")</f>
        <v>0</v>
      </c>
    </row>
    <row r="28" spans="1:2" ht="15" x14ac:dyDescent="0.25">
      <c r="A28" s="303" t="s">
        <v>307</v>
      </c>
    </row>
    <row r="29" spans="1:2" x14ac:dyDescent="0.2">
      <c r="A29" t="s">
        <v>1106</v>
      </c>
      <c r="B29">
        <f>COUNTIFS(F180:F225,"*ERROR*")</f>
        <v>0</v>
      </c>
    </row>
    <row r="30" spans="1:2" x14ac:dyDescent="0.2">
      <c r="A30" t="s">
        <v>1107</v>
      </c>
      <c r="B30">
        <f>COUNTIFS(F180:F225,"*WARNING*")</f>
        <v>0</v>
      </c>
    </row>
    <row r="32" spans="1:2" ht="15" x14ac:dyDescent="0.25">
      <c r="A32" s="303" t="s">
        <v>308</v>
      </c>
    </row>
    <row r="33" spans="1:6" x14ac:dyDescent="0.2">
      <c r="A33" t="s">
        <v>1107</v>
      </c>
      <c r="B33">
        <f>COUNTIFS(F226:F228,"*WARNING*")</f>
        <v>0</v>
      </c>
    </row>
    <row r="35" spans="1:6" ht="15" x14ac:dyDescent="0.25">
      <c r="A35" s="303" t="s">
        <v>309</v>
      </c>
    </row>
    <row r="36" spans="1:6" x14ac:dyDescent="0.2">
      <c r="A36" t="s">
        <v>1107</v>
      </c>
      <c r="B36">
        <f>COUNTIFS(F229:F238,"*WARNING*")</f>
        <v>0</v>
      </c>
    </row>
    <row r="38" spans="1:6" ht="15" x14ac:dyDescent="0.25">
      <c r="A38" s="303" t="s">
        <v>442</v>
      </c>
    </row>
    <row r="39" spans="1:6" x14ac:dyDescent="0.2">
      <c r="A39" t="s">
        <v>1106</v>
      </c>
      <c r="B39">
        <f>COUNTIFS(F239:F243,"*ERROR*")</f>
        <v>3</v>
      </c>
    </row>
    <row r="40" spans="1:6" x14ac:dyDescent="0.2">
      <c r="A40" t="s">
        <v>1107</v>
      </c>
      <c r="B40">
        <f>COUNTIFS(F239:F243,"*WARNING*")</f>
        <v>0</v>
      </c>
    </row>
    <row r="43" spans="1:6" x14ac:dyDescent="0.2">
      <c r="A43" t="s">
        <v>501</v>
      </c>
      <c r="B43" t="s">
        <v>502</v>
      </c>
      <c r="C43" t="s">
        <v>503</v>
      </c>
      <c r="D43" t="s">
        <v>504</v>
      </c>
      <c r="E43" t="s">
        <v>505</v>
      </c>
      <c r="F43" t="s">
        <v>506</v>
      </c>
    </row>
    <row r="44" spans="1:6" ht="63.75" x14ac:dyDescent="0.2">
      <c r="A44" s="306" t="s">
        <v>302</v>
      </c>
      <c r="B44" s="305" t="s">
        <v>507</v>
      </c>
      <c r="C44" s="306" t="s">
        <v>508</v>
      </c>
      <c r="D44" s="306" t="s">
        <v>509</v>
      </c>
      <c r="E44" s="306" t="s">
        <v>510</v>
      </c>
      <c r="F44" s="306" t="str">
        <f>IF(ABS('AU301'!K49-SUM('AU301'!K38,'AU301'!K34,'AU301'!K23,'AU301'!K33,'AU301'!K25,'AU301'!K22,'AU301'!K31,'AU301'!K26,'AU301'!K44,'AU301'!K48,'AU301'!K37,'AU301'!K39,'AU301'!K47,'AU301'!K32,'AU301'!K24))&lt;=0.5,"OK","ERROR")</f>
        <v>OK</v>
      </c>
    </row>
    <row r="45" spans="1:6" ht="15" x14ac:dyDescent="0.2">
      <c r="A45" s="306" t="s">
        <v>302</v>
      </c>
      <c r="B45" s="305" t="s">
        <v>511</v>
      </c>
      <c r="C45" s="306" t="s">
        <v>512</v>
      </c>
      <c r="D45" s="306" t="s">
        <v>513</v>
      </c>
      <c r="E45" s="306" t="s">
        <v>514</v>
      </c>
      <c r="F45" s="306" t="str">
        <f>IF('AU301'!K49&gt;0,"OK","ERROR")</f>
        <v>ERROR</v>
      </c>
    </row>
    <row r="46" spans="1:6" ht="25.5" x14ac:dyDescent="0.2">
      <c r="A46" s="306" t="s">
        <v>302</v>
      </c>
      <c r="B46" s="305" t="s">
        <v>515</v>
      </c>
      <c r="C46" s="306" t="s">
        <v>516</v>
      </c>
      <c r="D46" s="306" t="s">
        <v>517</v>
      </c>
      <c r="E46" s="306" t="s">
        <v>518</v>
      </c>
      <c r="F46" s="306" t="str">
        <f>IF('AU301'!K49-'AU301'!K50&gt;=-0.5,"OK","WARNING")</f>
        <v>OK</v>
      </c>
    </row>
    <row r="47" spans="1:6" ht="25.5" x14ac:dyDescent="0.2">
      <c r="A47" s="306" t="s">
        <v>302</v>
      </c>
      <c r="B47" s="305" t="s">
        <v>519</v>
      </c>
      <c r="C47" s="306" t="s">
        <v>520</v>
      </c>
      <c r="D47" s="306" t="s">
        <v>521</v>
      </c>
      <c r="E47" s="306" t="s">
        <v>522</v>
      </c>
      <c r="F47" s="306" t="str">
        <f>IF(IF('AU301'!K49&lt;&gt;0,NOT('AU301'!K49='AU301'!K50),TRUE),"OK","WARNING")</f>
        <v>OK</v>
      </c>
    </row>
    <row r="48" spans="1:6" ht="38.25" x14ac:dyDescent="0.2">
      <c r="A48" s="306" t="s">
        <v>302</v>
      </c>
      <c r="B48" s="305" t="s">
        <v>523</v>
      </c>
      <c r="C48" s="306" t="s">
        <v>524</v>
      </c>
      <c r="D48" s="306" t="s">
        <v>525</v>
      </c>
      <c r="E48" s="306" t="s">
        <v>526</v>
      </c>
      <c r="F48" s="306" t="str">
        <f>IF('AU301'!K50-SUM('AU301'!K51)&gt;=-0.5,"OK","WARNING")</f>
        <v>OK</v>
      </c>
    </row>
    <row r="49" spans="1:6" ht="25.5" x14ac:dyDescent="0.2">
      <c r="A49" s="306" t="s">
        <v>302</v>
      </c>
      <c r="B49" s="305" t="s">
        <v>527</v>
      </c>
      <c r="C49" s="306" t="s">
        <v>528</v>
      </c>
      <c r="D49" s="306" t="s">
        <v>529</v>
      </c>
      <c r="E49" s="306" t="s">
        <v>530</v>
      </c>
      <c r="F49" s="306" t="str">
        <f>IF('AU301'!K34-SUM('AU301'!K36,'AU301'!K35)&gt;=-0.5,"OK","WARNING")</f>
        <v>OK</v>
      </c>
    </row>
    <row r="50" spans="1:6" ht="38.25" x14ac:dyDescent="0.2">
      <c r="A50" s="306" t="s">
        <v>302</v>
      </c>
      <c r="B50" s="305" t="s">
        <v>531</v>
      </c>
      <c r="C50" s="306" t="s">
        <v>532</v>
      </c>
      <c r="D50" s="306" t="s">
        <v>533</v>
      </c>
      <c r="E50" s="306" t="s">
        <v>534</v>
      </c>
      <c r="F50" s="306" t="str">
        <f>IF(ABS('AU301'!K39-('AU301'!K40+'AU301'!K41+'AU301'!K43+'AU301'!K42))&lt;=0.5,"OK","ERROR")</f>
        <v>OK</v>
      </c>
    </row>
    <row r="51" spans="1:6" ht="38.25" x14ac:dyDescent="0.2">
      <c r="A51" s="306" t="s">
        <v>302</v>
      </c>
      <c r="B51" s="305" t="s">
        <v>535</v>
      </c>
      <c r="C51" s="306" t="s">
        <v>536</v>
      </c>
      <c r="D51" s="306" t="s">
        <v>537</v>
      </c>
      <c r="E51" s="306" t="s">
        <v>538</v>
      </c>
      <c r="F51" s="306" t="str">
        <f>IF('AU301'!K44-SUM('AU301'!K45,'AU301'!K46)&gt;=-0.5,"OK","WARNING")</f>
        <v>OK</v>
      </c>
    </row>
    <row r="52" spans="1:6" ht="38.25" x14ac:dyDescent="0.2">
      <c r="A52" s="306" t="s">
        <v>302</v>
      </c>
      <c r="B52" s="305" t="s">
        <v>539</v>
      </c>
      <c r="C52" s="306" t="s">
        <v>540</v>
      </c>
      <c r="D52" s="306" t="s">
        <v>541</v>
      </c>
      <c r="E52" s="306" t="s">
        <v>542</v>
      </c>
      <c r="F52" s="306" t="str">
        <f>IF('AU301'!K91-SUM('AU301'!K92,'AU301'!K93)&gt;=-0.5,"OK","WARNING")</f>
        <v>OK</v>
      </c>
    </row>
    <row r="53" spans="1:6" ht="25.5" x14ac:dyDescent="0.2">
      <c r="A53" s="306" t="s">
        <v>302</v>
      </c>
      <c r="B53" s="305" t="s">
        <v>543</v>
      </c>
      <c r="C53" s="306" t="s">
        <v>544</v>
      </c>
      <c r="D53" s="306" t="s">
        <v>545</v>
      </c>
      <c r="E53" s="306" t="s">
        <v>546</v>
      </c>
      <c r="F53" s="306" t="str">
        <f>IF(ABS('AU301'!K26-('AU301'!K27+'AU301'!K29))&lt;=0.5,"OK","ERROR")</f>
        <v>OK</v>
      </c>
    </row>
    <row r="54" spans="1:6" ht="25.5" x14ac:dyDescent="0.2">
      <c r="A54" s="306" t="s">
        <v>302</v>
      </c>
      <c r="B54" s="305" t="s">
        <v>547</v>
      </c>
      <c r="C54" s="306" t="s">
        <v>548</v>
      </c>
      <c r="D54" s="306" t="s">
        <v>549</v>
      </c>
      <c r="E54" s="306" t="s">
        <v>550</v>
      </c>
      <c r="F54" s="306" t="str">
        <f>IF('AU301'!K27-SUM('AU301'!K28)&gt;=-0.5,"OK","WARNING")</f>
        <v>OK</v>
      </c>
    </row>
    <row r="55" spans="1:6" ht="25.5" x14ac:dyDescent="0.2">
      <c r="A55" s="306" t="s">
        <v>302</v>
      </c>
      <c r="B55" s="305" t="s">
        <v>551</v>
      </c>
      <c r="C55" s="306" t="s">
        <v>552</v>
      </c>
      <c r="D55" s="306" t="s">
        <v>553</v>
      </c>
      <c r="E55" s="306" t="s">
        <v>554</v>
      </c>
      <c r="F55" s="306" t="str">
        <f>IF('AU301'!K29-SUM('AU301'!K30)&gt;=-0.5,"OK","WARNING")</f>
        <v>OK</v>
      </c>
    </row>
    <row r="56" spans="1:6" ht="51" x14ac:dyDescent="0.2">
      <c r="A56" s="306" t="s">
        <v>302</v>
      </c>
      <c r="B56" s="305" t="s">
        <v>555</v>
      </c>
      <c r="C56" s="306" t="s">
        <v>556</v>
      </c>
      <c r="D56" s="306" t="s">
        <v>557</v>
      </c>
      <c r="E56" s="306" t="s">
        <v>558</v>
      </c>
      <c r="F56" s="306" t="str">
        <f>IF('AU301'!K49-SUM('AU301'!K100,'AU301'!K103,'AU301'!K102,'AU301'!K99,'AU301'!K101)&gt;=-0.5,"OK","WARNING")</f>
        <v>OK</v>
      </c>
    </row>
    <row r="57" spans="1:6" ht="38.25" x14ac:dyDescent="0.2">
      <c r="A57" s="306" t="s">
        <v>302</v>
      </c>
      <c r="B57" s="305" t="s">
        <v>559</v>
      </c>
      <c r="C57" s="306" t="s">
        <v>560</v>
      </c>
      <c r="D57" s="306" t="s">
        <v>561</v>
      </c>
      <c r="E57" s="306" t="s">
        <v>562</v>
      </c>
      <c r="F57" s="306" t="str">
        <f>IF(AND(IF('AU301'!K124&gt;0,'AU301'!K125&gt;0,TRUE),IF('AU301'!K125&gt;0,'AU301'!K124&gt;0,TRUE)),"OK","ERROR")</f>
        <v>OK</v>
      </c>
    </row>
    <row r="58" spans="1:6" ht="38.25" x14ac:dyDescent="0.2">
      <c r="A58" s="306" t="s">
        <v>302</v>
      </c>
      <c r="B58" s="305" t="s">
        <v>563</v>
      </c>
      <c r="C58" s="306" t="s">
        <v>564</v>
      </c>
      <c r="D58" s="306" t="s">
        <v>565</v>
      </c>
      <c r="E58" s="306" t="s">
        <v>566</v>
      </c>
      <c r="F58" s="306" t="str">
        <f>IF(AND(IF('AU301'!K126&gt;0,'AU301'!K127&gt;0,TRUE),IF('AU301'!K127&gt;0,'AU301'!K126&gt;0,TRUE)),"OK","ERROR")</f>
        <v>OK</v>
      </c>
    </row>
    <row r="59" spans="1:6" ht="63.75" x14ac:dyDescent="0.2">
      <c r="A59" s="306" t="s">
        <v>302</v>
      </c>
      <c r="B59" s="305" t="s">
        <v>567</v>
      </c>
      <c r="C59" s="306" t="s">
        <v>568</v>
      </c>
      <c r="D59" s="306" t="s">
        <v>569</v>
      </c>
      <c r="E59" s="306" t="s">
        <v>570</v>
      </c>
      <c r="F59" s="306" t="str">
        <f>IF(OR(OR(IF('AU301'!K124&gt;0,NOT('AU301'!K126&lt;&gt;0),TRUE),IF('AU301'!K126&gt;0,NOT('AU301'!K124&lt;&gt;0),TRUE)),AND(NOT('AU301'!K124&lt;&gt;0),NOT('AU301'!K126&lt;&gt;0))),"OK","ERROR")</f>
        <v>OK</v>
      </c>
    </row>
    <row r="60" spans="1:6" ht="51" x14ac:dyDescent="0.2">
      <c r="A60" s="306" t="s">
        <v>302</v>
      </c>
      <c r="B60" s="305" t="s">
        <v>571</v>
      </c>
      <c r="C60" s="306" t="s">
        <v>572</v>
      </c>
      <c r="D60" s="306" t="s">
        <v>573</v>
      </c>
      <c r="E60" s="306" t="s">
        <v>574</v>
      </c>
      <c r="F60" s="306" t="str">
        <f>IF(ABS('AU301'!K113-('AU301'!K114+'AU301'!K115+'AU301'!K116+'AU301'!K117))&lt;=0.5,"OK","ERROR")</f>
        <v>OK</v>
      </c>
    </row>
    <row r="61" spans="1:6" ht="38.25" x14ac:dyDescent="0.2">
      <c r="A61" s="306" t="s">
        <v>302</v>
      </c>
      <c r="B61" s="305" t="s">
        <v>575</v>
      </c>
      <c r="C61" s="306" t="s">
        <v>576</v>
      </c>
      <c r="D61" s="306" t="s">
        <v>577</v>
      </c>
      <c r="E61" s="306" t="s">
        <v>578</v>
      </c>
      <c r="F61" s="306" t="str">
        <f>IF('AU301'!K111-'AU301'!K112&gt;=-0.5,"OK","WARNING")</f>
        <v>OK</v>
      </c>
    </row>
    <row r="62" spans="1:6" ht="38.25" x14ac:dyDescent="0.2">
      <c r="A62" s="306" t="s">
        <v>302</v>
      </c>
      <c r="B62" s="305" t="s">
        <v>575</v>
      </c>
      <c r="C62" s="306" t="s">
        <v>576</v>
      </c>
      <c r="D62" s="306" t="s">
        <v>579</v>
      </c>
      <c r="E62" s="306" t="s">
        <v>580</v>
      </c>
      <c r="F62" s="306" t="str">
        <f>IF('AU301'!K113-'AU301'!K114&gt;=-0.5,"OK","WARNING")</f>
        <v>OK</v>
      </c>
    </row>
    <row r="63" spans="1:6" ht="38.25" x14ac:dyDescent="0.2">
      <c r="A63" s="306" t="s">
        <v>302</v>
      </c>
      <c r="B63" s="305" t="s">
        <v>581</v>
      </c>
      <c r="C63" s="306" t="s">
        <v>582</v>
      </c>
      <c r="D63" s="306" t="s">
        <v>583</v>
      </c>
      <c r="E63" s="306" t="s">
        <v>584</v>
      </c>
      <c r="F63" s="306" t="str">
        <f>IF(ABS('AU301'!K118-SUM('AU301'!K120,'AU301'!K121,'AU301'!K122,'AU301'!K119))&lt;=0.5,"OK","ERROR")</f>
        <v>OK</v>
      </c>
    </row>
    <row r="64" spans="1:6" ht="51" x14ac:dyDescent="0.2">
      <c r="A64" s="306" t="s">
        <v>585</v>
      </c>
      <c r="B64" s="306" t="s">
        <v>586</v>
      </c>
      <c r="C64" s="306" t="s">
        <v>587</v>
      </c>
      <c r="D64" s="306" t="s">
        <v>588</v>
      </c>
      <c r="E64" s="306" t="s">
        <v>589</v>
      </c>
      <c r="F64" s="306" t="str">
        <f>IF(ABS('AU301'!K65-('AU304'!K34+SUM('AU304'!M34,'AU304'!Q34,'AU304'!N34,'AU304'!P34,'AU304'!O34)-SUM('AU304'!R34,'AU304'!L34)))&lt;=0.5,"OK","ERROR")</f>
        <v>OK</v>
      </c>
    </row>
    <row r="65" spans="1:6" ht="51" x14ac:dyDescent="0.2">
      <c r="A65" s="306" t="s">
        <v>585</v>
      </c>
      <c r="B65" s="306" t="s">
        <v>586</v>
      </c>
      <c r="C65" s="306" t="s">
        <v>587</v>
      </c>
      <c r="D65" s="306" t="s">
        <v>590</v>
      </c>
      <c r="E65" s="306" t="s">
        <v>591</v>
      </c>
      <c r="F65" s="306" t="str">
        <f>IF(ABS('AU301'!K66-('AU304'!K35+SUM('AU304'!M35,'AU304'!Q35,'AU304'!N35,'AU304'!P35,'AU304'!O35)-SUM('AU304'!R35,'AU304'!L35)))&lt;=0.5,"OK","ERROR")</f>
        <v>OK</v>
      </c>
    </row>
    <row r="66" spans="1:6" ht="51" x14ac:dyDescent="0.2">
      <c r="A66" s="306" t="s">
        <v>592</v>
      </c>
      <c r="B66" s="306" t="s">
        <v>593</v>
      </c>
      <c r="C66" s="306" t="s">
        <v>594</v>
      </c>
      <c r="D66" s="306" t="s">
        <v>595</v>
      </c>
      <c r="E66" s="306" t="s">
        <v>596</v>
      </c>
      <c r="F66" s="306" t="str">
        <f>IF(ABS('AU301'!K73-('AU303'!K53+SUM('AU303'!K56,'AU303'!K58,'AU303'!K60,'AU303'!K54,'AU303'!K57)-SUM('AU303'!K59,'AU303'!K55)))&lt;=0.5,"OK","WARNING")</f>
        <v>OK</v>
      </c>
    </row>
    <row r="67" spans="1:6" ht="38.25" x14ac:dyDescent="0.2">
      <c r="A67" s="306" t="s">
        <v>592</v>
      </c>
      <c r="B67" s="306" t="s">
        <v>597</v>
      </c>
      <c r="C67" s="306" t="s">
        <v>598</v>
      </c>
      <c r="D67" s="306" t="s">
        <v>599</v>
      </c>
      <c r="E67" s="306" t="s">
        <v>600</v>
      </c>
      <c r="F67" s="306" t="str">
        <f>IF(ABS('AU301'!K72-('AU303'!K47+SUM('AU303'!K50,'AU303'!K48)-SUM('AU303'!K49)))&lt;=0.5,"OK","ERROR")</f>
        <v>OK</v>
      </c>
    </row>
    <row r="68" spans="1:6" ht="38.25" x14ac:dyDescent="0.2">
      <c r="A68" s="306" t="s">
        <v>592</v>
      </c>
      <c r="B68" s="306" t="s">
        <v>601</v>
      </c>
      <c r="C68" s="306" t="s">
        <v>602</v>
      </c>
      <c r="D68" s="306" t="s">
        <v>603</v>
      </c>
      <c r="E68" s="306" t="s">
        <v>604</v>
      </c>
      <c r="F68" s="306" t="str">
        <f>IF(ABS('AU301'!K70-('AU303'!K35+SUM('AU303'!K37,'AU303'!K40,'AU303'!K36)-SUM('AU303'!K39,'AU303'!K38)))&lt;=0.5,"OK","ERROR")</f>
        <v>OK</v>
      </c>
    </row>
    <row r="69" spans="1:6" ht="38.25" x14ac:dyDescent="0.2">
      <c r="A69" s="306" t="s">
        <v>592</v>
      </c>
      <c r="B69" s="306" t="s">
        <v>605</v>
      </c>
      <c r="C69" s="306" t="s">
        <v>606</v>
      </c>
      <c r="D69" s="306" t="s">
        <v>607</v>
      </c>
      <c r="E69" s="306" t="s">
        <v>608</v>
      </c>
      <c r="F69" s="306" t="str">
        <f>IF(ABS('AU301'!K68-('AU303'!K28+SUM('AU303'!K30,'AU303'!K32,'AU303'!K29)-SUM('AU303'!K31)))&lt;=0.5,"OK","ERROR")</f>
        <v>OK</v>
      </c>
    </row>
    <row r="70" spans="1:6" ht="38.25" x14ac:dyDescent="0.2">
      <c r="A70" s="306" t="s">
        <v>592</v>
      </c>
      <c r="B70" s="306" t="s">
        <v>609</v>
      </c>
      <c r="C70" s="306" t="s">
        <v>610</v>
      </c>
      <c r="D70" s="306" t="s">
        <v>611</v>
      </c>
      <c r="E70" s="306" t="s">
        <v>612</v>
      </c>
      <c r="F70" s="306" t="str">
        <f>IF(ABS('AU301'!K67-('AU303'!K22+SUM('AU303'!K25,'AU303'!K23)-SUM('AU303'!K24)))&lt;=0.5,"OK","ERROR")</f>
        <v>OK</v>
      </c>
    </row>
    <row r="71" spans="1:6" ht="25.5" x14ac:dyDescent="0.2">
      <c r="A71" s="306" t="s">
        <v>592</v>
      </c>
      <c r="B71" s="306" t="s">
        <v>613</v>
      </c>
      <c r="C71" s="306" t="s">
        <v>614</v>
      </c>
      <c r="D71" s="306" t="s">
        <v>615</v>
      </c>
      <c r="E71" s="306" t="s">
        <v>616</v>
      </c>
      <c r="F71" s="306" t="str">
        <f>IF(ABS('AU301'!K71-('AU303'!K43+SUM('AU303'!K44)))&lt;=0.5,"OK","ERROR")</f>
        <v>OK</v>
      </c>
    </row>
    <row r="72" spans="1:6" ht="25.5" x14ac:dyDescent="0.2">
      <c r="A72" s="306" t="s">
        <v>302</v>
      </c>
      <c r="B72" s="305" t="s">
        <v>617</v>
      </c>
      <c r="C72" s="306" t="s">
        <v>618</v>
      </c>
      <c r="D72" s="306" t="s">
        <v>619</v>
      </c>
      <c r="E72" s="306" t="s">
        <v>620</v>
      </c>
      <c r="F72" s="306" t="str">
        <f>IF(ABS('AU301'!K110-SUM('AU301'!K113,'AU301'!K111))&lt;=0.5,"OK","ERROR")</f>
        <v>OK</v>
      </c>
    </row>
    <row r="73" spans="1:6" ht="15" x14ac:dyDescent="0.2">
      <c r="A73" s="306" t="s">
        <v>302</v>
      </c>
      <c r="B73" s="305" t="s">
        <v>621</v>
      </c>
      <c r="C73" s="306" t="s">
        <v>622</v>
      </c>
      <c r="D73" s="306" t="s">
        <v>623</v>
      </c>
      <c r="E73" s="306" t="s">
        <v>624</v>
      </c>
      <c r="F73" s="306" t="str">
        <f>IF('AU301'!K76&gt;0,"OK","ERROR")</f>
        <v>ERROR</v>
      </c>
    </row>
    <row r="74" spans="1:6" ht="51" x14ac:dyDescent="0.2">
      <c r="A74" s="306" t="s">
        <v>585</v>
      </c>
      <c r="B74" s="306" t="s">
        <v>625</v>
      </c>
      <c r="C74" s="306" t="s">
        <v>203</v>
      </c>
      <c r="D74" s="306" t="s">
        <v>626</v>
      </c>
      <c r="E74" s="306" t="s">
        <v>627</v>
      </c>
      <c r="F74" s="306" t="str">
        <f>IF(ABS('AU301'!K65-SUM('AU304'!S30,'AU304'!S23,'AU304'!S31,'AU304'!S21,'AU304'!S22,'AU304'!S32))&lt;=0.5,"OK","ERROR")</f>
        <v>OK</v>
      </c>
    </row>
    <row r="75" spans="1:6" ht="51" x14ac:dyDescent="0.2">
      <c r="A75" s="306" t="s">
        <v>302</v>
      </c>
      <c r="B75" s="305" t="s">
        <v>628</v>
      </c>
      <c r="C75" s="306" t="s">
        <v>629</v>
      </c>
      <c r="D75" s="306" t="s">
        <v>630</v>
      </c>
      <c r="E75" s="306" t="s">
        <v>631</v>
      </c>
      <c r="F75" s="306" t="str">
        <f>IF('AU301'!K77-SUM('AU301'!K78)&gt;=-0.5,"OK","WARNING")</f>
        <v>OK</v>
      </c>
    </row>
    <row r="76" spans="1:6" ht="25.5" x14ac:dyDescent="0.2">
      <c r="A76" s="306" t="s">
        <v>302</v>
      </c>
      <c r="B76" s="305" t="s">
        <v>632</v>
      </c>
      <c r="C76" s="306" t="s">
        <v>633</v>
      </c>
      <c r="D76" s="306" t="s">
        <v>634</v>
      </c>
      <c r="E76" s="306" t="s">
        <v>635</v>
      </c>
      <c r="F76" s="306" t="str">
        <f>IF('AU301'!K76-'AU301'!K77&gt;=-0.5,"OK","WARNING")</f>
        <v>OK</v>
      </c>
    </row>
    <row r="77" spans="1:6" ht="25.5" x14ac:dyDescent="0.2">
      <c r="A77" s="306" t="s">
        <v>302</v>
      </c>
      <c r="B77" s="305" t="s">
        <v>636</v>
      </c>
      <c r="C77" s="306" t="s">
        <v>637</v>
      </c>
      <c r="D77" s="306" t="s">
        <v>638</v>
      </c>
      <c r="E77" s="306" t="s">
        <v>639</v>
      </c>
      <c r="F77" s="306" t="str">
        <f>IF(IF('AU301'!K76&lt;&gt;0,NOT('AU301'!K76='AU301'!K77),TRUE),"OK","WARNING")</f>
        <v>OK</v>
      </c>
    </row>
    <row r="78" spans="1:6" ht="25.5" x14ac:dyDescent="0.2">
      <c r="A78" s="306" t="s">
        <v>302</v>
      </c>
      <c r="B78" s="305" t="s">
        <v>640</v>
      </c>
      <c r="C78" s="306" t="s">
        <v>641</v>
      </c>
      <c r="D78" s="306" t="s">
        <v>642</v>
      </c>
      <c r="E78" s="306" t="s">
        <v>643</v>
      </c>
      <c r="F78" s="306" t="str">
        <f>IF(ABS('AU301'!K60-SUM('AU301'!K62,'AU301'!K61))&lt;=0.5,"OK","ERROR")</f>
        <v>OK</v>
      </c>
    </row>
    <row r="79" spans="1:6" ht="51" x14ac:dyDescent="0.2">
      <c r="A79" s="306" t="s">
        <v>302</v>
      </c>
      <c r="B79" s="305" t="s">
        <v>644</v>
      </c>
      <c r="C79" s="306" t="s">
        <v>645</v>
      </c>
      <c r="D79" s="306" t="s">
        <v>646</v>
      </c>
      <c r="E79" s="306" t="s">
        <v>647</v>
      </c>
      <c r="F79" s="306" t="str">
        <f>IF(AND(IF('AU301'!K129&gt;0,'AU301'!K130&gt;0,TRUE),IF('AU301'!K130&gt;0,'AU301'!K129&gt;0,TRUE)),"OK","ERROR")</f>
        <v>OK</v>
      </c>
    </row>
    <row r="80" spans="1:6" ht="51" x14ac:dyDescent="0.2">
      <c r="A80" s="306" t="s">
        <v>302</v>
      </c>
      <c r="B80" s="305" t="s">
        <v>648</v>
      </c>
      <c r="C80" s="306" t="s">
        <v>649</v>
      </c>
      <c r="D80" s="306" t="s">
        <v>650</v>
      </c>
      <c r="E80" s="306" t="s">
        <v>651</v>
      </c>
      <c r="F80" s="306" t="str">
        <f>IF(AND(IF('AU301'!K131&gt;0,'AU301'!K132&gt;0,TRUE),IF('AU301'!K132&gt;0,'AU301'!K131&gt;0,TRUE)),"OK","ERROR")</f>
        <v>OK</v>
      </c>
    </row>
    <row r="81" spans="1:6" ht="76.5" x14ac:dyDescent="0.2">
      <c r="A81" s="306" t="s">
        <v>302</v>
      </c>
      <c r="B81" s="305" t="s">
        <v>652</v>
      </c>
      <c r="C81" s="306" t="s">
        <v>653</v>
      </c>
      <c r="D81" s="306" t="s">
        <v>654</v>
      </c>
      <c r="E81" s="306" t="s">
        <v>655</v>
      </c>
      <c r="F81" s="306" t="str">
        <f>IF(OR(OR(IF('AU301'!K129&gt;0,NOT('AU301'!K131&lt;&gt;0),TRUE),IF('AU301'!K131&gt;0,NOT('AU301'!K129&lt;&gt;0),TRUE)),AND(NOT('AU301'!K129&lt;&gt;0),NOT('AU301'!K131&lt;&gt;0))),"OK","ERROR")</f>
        <v>OK</v>
      </c>
    </row>
    <row r="82" spans="1:6" ht="102" x14ac:dyDescent="0.2">
      <c r="A82" s="306" t="s">
        <v>302</v>
      </c>
      <c r="B82" s="305" t="s">
        <v>656</v>
      </c>
      <c r="C82" s="306" t="s">
        <v>657</v>
      </c>
      <c r="D82" s="306" t="s">
        <v>658</v>
      </c>
      <c r="E82" s="306" t="s">
        <v>659</v>
      </c>
      <c r="F82" s="306" t="str">
        <f>IF(ABS('AU301'!K76-('AU301'!K53+'AU301'!K54+'AU301'!K55+'AU301'!K56+'AU301'!K57+'AU301'!K58+'AU301'!K59+'AU301'!K60+'AU301'!K63+'AU301'!K64+'AU301'!K65+'AU301'!K66+'AU301'!K67+'AU301'!K68+'AU301'!K70+'AU301'!K71-'AU301'!K72+'AU301'!K73+'AU301'!K74))&lt;=0.5,"OK","ERROR")</f>
        <v>OK</v>
      </c>
    </row>
    <row r="83" spans="1:6" ht="38.25" x14ac:dyDescent="0.2">
      <c r="A83" s="306" t="s">
        <v>592</v>
      </c>
      <c r="B83" s="306" t="s">
        <v>660</v>
      </c>
      <c r="C83" s="306" t="s">
        <v>661</v>
      </c>
      <c r="D83" s="306" t="s">
        <v>662</v>
      </c>
      <c r="E83" s="306" t="s">
        <v>663</v>
      </c>
      <c r="F83" s="306" t="str">
        <f>IF(AND(OR(NOT('AU301'!K67&lt;&gt;0),'AU301'!K67&gt;=0),OR(NOT('AU303'!K22&lt;&gt;0),'AU303'!K22&gt;=0)),"OK","ERROR")</f>
        <v>OK</v>
      </c>
    </row>
    <row r="84" spans="1:6" ht="38.25" x14ac:dyDescent="0.2">
      <c r="A84" s="306" t="s">
        <v>592</v>
      </c>
      <c r="B84" s="306" t="s">
        <v>664</v>
      </c>
      <c r="C84" s="306" t="s">
        <v>665</v>
      </c>
      <c r="D84" s="306" t="s">
        <v>666</v>
      </c>
      <c r="E84" s="306" t="s">
        <v>667</v>
      </c>
      <c r="F84" s="306" t="str">
        <f>IF(AND(OR(NOT('AU301'!K72&lt;&gt;0),'AU301'!K72&gt;0),OR(NOT('AU303'!K47&lt;&gt;0),'AU303'!K47&gt;0)),"OK","ERROR")</f>
        <v>OK</v>
      </c>
    </row>
    <row r="85" spans="1:6" ht="51" x14ac:dyDescent="0.2">
      <c r="A85" s="306" t="s">
        <v>302</v>
      </c>
      <c r="B85" s="305" t="s">
        <v>668</v>
      </c>
      <c r="C85" s="306" t="s">
        <v>669</v>
      </c>
      <c r="D85" s="306" t="s">
        <v>670</v>
      </c>
      <c r="E85" s="306" t="s">
        <v>671</v>
      </c>
      <c r="F85" s="306" t="str">
        <f>IF('AU301'!K76-SUM('AU301'!K105,'AU301'!K108,'AU301'!K107,'AU301'!K104,'AU301'!K106)&gt;=-0.5,"OK","WARNING")</f>
        <v>OK</v>
      </c>
    </row>
    <row r="86" spans="1:6" ht="25.5" x14ac:dyDescent="0.2">
      <c r="A86" s="306" t="s">
        <v>302</v>
      </c>
      <c r="B86" s="305" t="s">
        <v>672</v>
      </c>
      <c r="C86" s="306" t="s">
        <v>673</v>
      </c>
      <c r="D86" s="306" t="s">
        <v>674</v>
      </c>
      <c r="E86" s="306" t="s">
        <v>675</v>
      </c>
      <c r="F86" s="306" t="str">
        <f>IF('AU301'!K68-'AU301'!K69&gt;=-0.5,"OK","WARNING")</f>
        <v>OK</v>
      </c>
    </row>
    <row r="87" spans="1:6" ht="15" x14ac:dyDescent="0.2">
      <c r="A87" s="306" t="s">
        <v>302</v>
      </c>
      <c r="B87" s="305" t="s">
        <v>676</v>
      </c>
      <c r="C87" s="306" t="s">
        <v>677</v>
      </c>
      <c r="D87" s="306" t="s">
        <v>678</v>
      </c>
      <c r="E87" s="306" t="s">
        <v>679</v>
      </c>
      <c r="F87" s="306" t="str">
        <f>IF(ABS('AU301'!K49-'AU301'!K76)&lt;=0.5,"OK","ERROR")</f>
        <v>OK</v>
      </c>
    </row>
    <row r="88" spans="1:6" ht="38.25" x14ac:dyDescent="0.2">
      <c r="A88" s="306" t="s">
        <v>302</v>
      </c>
      <c r="B88" s="305" t="s">
        <v>680</v>
      </c>
      <c r="C88" s="306" t="s">
        <v>681</v>
      </c>
      <c r="D88" s="306" t="s">
        <v>682</v>
      </c>
      <c r="E88" s="306" t="s">
        <v>683</v>
      </c>
      <c r="F88" s="306" t="str">
        <f>IF(OR(NOT('AU301'!K88&lt;&gt;0),'AU301'!K88&gt;=0),"OK","ERROR")</f>
        <v>OK</v>
      </c>
    </row>
    <row r="89" spans="1:6" ht="15" x14ac:dyDescent="0.2">
      <c r="A89" s="306" t="s">
        <v>302</v>
      </c>
      <c r="B89" s="305" t="s">
        <v>684</v>
      </c>
      <c r="C89" s="306" t="s">
        <v>685</v>
      </c>
      <c r="D89" s="306" t="s">
        <v>686</v>
      </c>
      <c r="E89" s="306" t="s">
        <v>687</v>
      </c>
      <c r="F89" s="306" t="str">
        <f>IF('AU301'!K85&lt;&gt;0,"OK","WARNING")</f>
        <v>WARNING</v>
      </c>
    </row>
    <row r="90" spans="1:6" ht="15" x14ac:dyDescent="0.2">
      <c r="A90" s="306" t="s">
        <v>302</v>
      </c>
      <c r="B90" s="305" t="s">
        <v>688</v>
      </c>
      <c r="C90" s="306" t="s">
        <v>689</v>
      </c>
      <c r="D90" s="306" t="s">
        <v>690</v>
      </c>
      <c r="E90" s="306" t="s">
        <v>691</v>
      </c>
      <c r="F90" s="306" t="str">
        <f>IF(NOT('AU301'!K85&lt;0),"OK","ERROR")</f>
        <v>OK</v>
      </c>
    </row>
    <row r="91" spans="1:6" ht="25.5" x14ac:dyDescent="0.2">
      <c r="A91" s="306" t="s">
        <v>585</v>
      </c>
      <c r="B91" s="306" t="s">
        <v>692</v>
      </c>
      <c r="C91" s="306" t="s">
        <v>693</v>
      </c>
      <c r="D91" s="306" t="s">
        <v>694</v>
      </c>
      <c r="E91" s="306" t="s">
        <v>695</v>
      </c>
      <c r="F91" s="306" t="str">
        <f>IF(ABS('AU301'!K25-('AU301'!K110-'AU304'!S38))&lt;=0.5,"OK","ERROR")</f>
        <v>OK</v>
      </c>
    </row>
    <row r="92" spans="1:6" ht="25.5" x14ac:dyDescent="0.2">
      <c r="A92" s="306" t="s">
        <v>585</v>
      </c>
      <c r="B92" s="306" t="s">
        <v>696</v>
      </c>
      <c r="C92" s="306" t="s">
        <v>697</v>
      </c>
      <c r="D92" s="306" t="s">
        <v>698</v>
      </c>
      <c r="E92" s="306" t="s">
        <v>699</v>
      </c>
      <c r="F92" s="306" t="str">
        <f>IF(ABS('AU301'!K26-('AU301'!K118-'AU304'!S39))&lt;=0.5,"OK","ERROR")</f>
        <v>OK</v>
      </c>
    </row>
    <row r="93" spans="1:6" ht="25.5" x14ac:dyDescent="0.2">
      <c r="A93" s="306" t="s">
        <v>303</v>
      </c>
      <c r="B93" s="305" t="s">
        <v>700</v>
      </c>
      <c r="C93" s="306" t="s">
        <v>701</v>
      </c>
      <c r="D93" s="306" t="s">
        <v>702</v>
      </c>
      <c r="E93" s="306" t="s">
        <v>703</v>
      </c>
      <c r="F93" s="306" t="str">
        <f>IF(ABS('AU302'!K28-SUM('AU302'!K26,-'AU302'!K27))&lt;=0.5,"OK","ERROR")</f>
        <v>OK</v>
      </c>
    </row>
    <row r="94" spans="1:6" ht="38.25" x14ac:dyDescent="0.2">
      <c r="A94" s="306" t="s">
        <v>303</v>
      </c>
      <c r="B94" s="305" t="s">
        <v>704</v>
      </c>
      <c r="C94" s="306" t="s">
        <v>705</v>
      </c>
      <c r="D94" s="306" t="s">
        <v>706</v>
      </c>
      <c r="E94" s="306" t="s">
        <v>707</v>
      </c>
      <c r="F94" s="306" t="str">
        <f>IF(ABS('AU302'!K26-('AU302'!K22+'AU302'!K23+'AU302'!K24-'AU302'!K25))&lt;=0.5,"OK","ERROR")</f>
        <v>OK</v>
      </c>
    </row>
    <row r="95" spans="1:6" ht="25.5" x14ac:dyDescent="0.2">
      <c r="A95" s="306" t="s">
        <v>303</v>
      </c>
      <c r="B95" s="305" t="s">
        <v>708</v>
      </c>
      <c r="C95" s="306" t="s">
        <v>709</v>
      </c>
      <c r="D95" s="306" t="s">
        <v>710</v>
      </c>
      <c r="E95" s="306" t="s">
        <v>711</v>
      </c>
      <c r="F95" s="306" t="str">
        <f>IF(ABS('AU302'!K34-('AU302'!K30+'AU302'!K31+'AU302'!K32-'AU302'!K33))&lt;=0.5,"OK","ERROR")</f>
        <v>OK</v>
      </c>
    </row>
    <row r="96" spans="1:6" ht="38.25" x14ac:dyDescent="0.2">
      <c r="A96" s="306" t="s">
        <v>303</v>
      </c>
      <c r="B96" s="305" t="s">
        <v>712</v>
      </c>
      <c r="C96" s="306" t="s">
        <v>713</v>
      </c>
      <c r="D96" s="306" t="s">
        <v>714</v>
      </c>
      <c r="E96" s="306" t="s">
        <v>715</v>
      </c>
      <c r="F96" s="306" t="str">
        <f>IF(ABS('AU302'!K42-SUM(-'AU302'!K41,'AU302'!K40,'AU302'!K38,'AU302'!K37,'AU302'!K39))&lt;=0.5,"OK","ERROR")</f>
        <v>OK</v>
      </c>
    </row>
    <row r="97" spans="1:6" ht="15" x14ac:dyDescent="0.2">
      <c r="A97" s="306" t="s">
        <v>303</v>
      </c>
      <c r="B97" s="305" t="s">
        <v>716</v>
      </c>
      <c r="C97" s="306" t="s">
        <v>717</v>
      </c>
      <c r="D97" s="306" t="s">
        <v>718</v>
      </c>
      <c r="E97" s="306" t="s">
        <v>719</v>
      </c>
      <c r="F97" s="306" t="str">
        <f>IF(ABS('AU302'!K46-SUM('AU302'!K44,'AU302'!K45))&lt;=0.5,"OK","ERROR")</f>
        <v>OK</v>
      </c>
    </row>
    <row r="98" spans="1:6" ht="25.5" x14ac:dyDescent="0.2">
      <c r="A98" s="306" t="s">
        <v>303</v>
      </c>
      <c r="B98" s="305" t="s">
        <v>720</v>
      </c>
      <c r="C98" s="306" t="s">
        <v>721</v>
      </c>
      <c r="D98" s="306" t="s">
        <v>722</v>
      </c>
      <c r="E98" s="306" t="s">
        <v>723</v>
      </c>
      <c r="F98" s="306" t="str">
        <f>IF(ABS('AU302'!K49-('AU302'!K28+'AU302'!K34+'AU302'!K35+'AU302'!K42-'AU302'!K46-'AU302'!K47-'AU302'!K48))&lt;=0.5,"OK","ERROR")</f>
        <v>OK</v>
      </c>
    </row>
    <row r="99" spans="1:6" ht="25.5" x14ac:dyDescent="0.2">
      <c r="A99" s="306" t="s">
        <v>303</v>
      </c>
      <c r="B99" s="305" t="s">
        <v>724</v>
      </c>
      <c r="C99" s="306" t="s">
        <v>725</v>
      </c>
      <c r="D99" s="306" t="s">
        <v>726</v>
      </c>
      <c r="E99" s="306" t="s">
        <v>727</v>
      </c>
      <c r="F99" s="306" t="str">
        <f>IF(ABS('AU302'!K54-('AU302'!K49+'AU302'!K50-'AU302'!K51+'AU302'!K52-'AU302'!K53))&lt;=0.5,"OK","ERROR")</f>
        <v>OK</v>
      </c>
    </row>
    <row r="100" spans="1:6" ht="15" x14ac:dyDescent="0.2">
      <c r="A100" s="306" t="s">
        <v>303</v>
      </c>
      <c r="B100" s="305" t="s">
        <v>728</v>
      </c>
      <c r="C100" s="306" t="s">
        <v>729</v>
      </c>
      <c r="D100" s="306" t="s">
        <v>730</v>
      </c>
      <c r="E100" s="306" t="s">
        <v>731</v>
      </c>
      <c r="F100" s="306" t="str">
        <f>IF('AU302'!K54&lt;&gt;0,"OK","WARNING")</f>
        <v>WARNING</v>
      </c>
    </row>
    <row r="101" spans="1:6" ht="15" x14ac:dyDescent="0.2">
      <c r="A101" s="306" t="s">
        <v>303</v>
      </c>
      <c r="B101" s="305" t="s">
        <v>732</v>
      </c>
      <c r="C101" s="306" t="s">
        <v>733</v>
      </c>
      <c r="D101" s="306" t="s">
        <v>734</v>
      </c>
      <c r="E101" s="306" t="s">
        <v>735</v>
      </c>
      <c r="F101" s="306" t="str">
        <f>IF(OR(NOT('AU302'!K45&lt;&gt;0),'AU302'!K45&gt;=0),"OK","ERROR")</f>
        <v>OK</v>
      </c>
    </row>
    <row r="102" spans="1:6" ht="38.25" x14ac:dyDescent="0.2">
      <c r="A102" s="306" t="s">
        <v>736</v>
      </c>
      <c r="B102" s="306" t="s">
        <v>737</v>
      </c>
      <c r="C102" s="306" t="s">
        <v>738</v>
      </c>
      <c r="D102" s="306" t="s">
        <v>739</v>
      </c>
      <c r="E102" s="306" t="s">
        <v>740</v>
      </c>
      <c r="F102" s="306" t="str">
        <f>IF(ABS('AU302'!K54-'AU301'!K74)&lt;=0.5,"OK","WARNING")</f>
        <v>OK</v>
      </c>
    </row>
    <row r="103" spans="1:6" ht="38.25" x14ac:dyDescent="0.2">
      <c r="A103" s="306" t="s">
        <v>304</v>
      </c>
      <c r="B103" s="305" t="s">
        <v>741</v>
      </c>
      <c r="C103" s="306" t="s">
        <v>742</v>
      </c>
      <c r="D103" s="306" t="s">
        <v>743</v>
      </c>
      <c r="E103" s="306" t="s">
        <v>744</v>
      </c>
      <c r="F103" s="306" t="str">
        <f>IF('AU303'!K23-SUM('AU303'!K66,'AU303'!K64)&gt;=-0.5,"OK","WARNING")</f>
        <v>OK</v>
      </c>
    </row>
    <row r="104" spans="1:6" ht="15" x14ac:dyDescent="0.2">
      <c r="A104" s="306" t="s">
        <v>304</v>
      </c>
      <c r="B104" s="305" t="s">
        <v>745</v>
      </c>
      <c r="C104" s="306" t="s">
        <v>746</v>
      </c>
      <c r="D104" s="306" t="s">
        <v>747</v>
      </c>
      <c r="E104" s="306" t="s">
        <v>748</v>
      </c>
      <c r="F104" s="306" t="str">
        <f>IF('AU303'!K63-'AU303'!K64&gt;=-0.5,"OK","WARNING")</f>
        <v>OK</v>
      </c>
    </row>
    <row r="105" spans="1:6" ht="15" x14ac:dyDescent="0.2">
      <c r="A105" s="306" t="s">
        <v>304</v>
      </c>
      <c r="B105" s="305" t="s">
        <v>749</v>
      </c>
      <c r="C105" s="306" t="s">
        <v>750</v>
      </c>
      <c r="D105" s="306" t="s">
        <v>751</v>
      </c>
      <c r="E105" s="306" t="s">
        <v>752</v>
      </c>
      <c r="F105" s="306" t="str">
        <f>IF('AU303'!K65-'AU303'!K66&gt;=-0.5,"OK","WARNING")</f>
        <v>OK</v>
      </c>
    </row>
    <row r="106" spans="1:6" ht="15" x14ac:dyDescent="0.2">
      <c r="A106" s="306" t="s">
        <v>304</v>
      </c>
      <c r="B106" s="305" t="s">
        <v>753</v>
      </c>
      <c r="C106" s="306" t="s">
        <v>754</v>
      </c>
      <c r="D106" s="306" t="s">
        <v>755</v>
      </c>
      <c r="E106" s="306" t="s">
        <v>756</v>
      </c>
      <c r="F106" s="306" t="str">
        <f>IF('AU303'!K24&gt;=0,"OK","ERROR")</f>
        <v>OK</v>
      </c>
    </row>
    <row r="107" spans="1:6" ht="15" x14ac:dyDescent="0.2">
      <c r="A107" s="306" t="s">
        <v>304</v>
      </c>
      <c r="B107" s="305" t="s">
        <v>757</v>
      </c>
      <c r="C107" s="306" t="s">
        <v>754</v>
      </c>
      <c r="D107" s="306" t="s">
        <v>758</v>
      </c>
      <c r="E107" s="306" t="s">
        <v>759</v>
      </c>
      <c r="F107" s="306" t="str">
        <f>IF('AU303'!K31&gt;=0,"OK","ERROR")</f>
        <v>OK</v>
      </c>
    </row>
    <row r="108" spans="1:6" ht="15" x14ac:dyDescent="0.2">
      <c r="A108" s="306" t="s">
        <v>304</v>
      </c>
      <c r="B108" s="305" t="s">
        <v>760</v>
      </c>
      <c r="C108" s="306" t="s">
        <v>754</v>
      </c>
      <c r="D108" s="306" t="s">
        <v>761</v>
      </c>
      <c r="E108" s="306" t="s">
        <v>762</v>
      </c>
      <c r="F108" s="306" t="str">
        <f>IF('AU303'!K49&gt;=0,"OK","ERROR")</f>
        <v>OK</v>
      </c>
    </row>
    <row r="109" spans="1:6" ht="15" x14ac:dyDescent="0.2">
      <c r="A109" s="306" t="s">
        <v>304</v>
      </c>
      <c r="B109" s="305" t="s">
        <v>763</v>
      </c>
      <c r="C109" s="306" t="s">
        <v>754</v>
      </c>
      <c r="D109" s="306" t="s">
        <v>764</v>
      </c>
      <c r="E109" s="306" t="s">
        <v>765</v>
      </c>
      <c r="F109" s="306" t="str">
        <f>IF('AU303'!K38&gt;=0,"OK","ERROR")</f>
        <v>OK</v>
      </c>
    </row>
    <row r="110" spans="1:6" ht="15" x14ac:dyDescent="0.2">
      <c r="A110" s="306" t="s">
        <v>304</v>
      </c>
      <c r="B110" s="305" t="s">
        <v>766</v>
      </c>
      <c r="C110" s="306" t="s">
        <v>754</v>
      </c>
      <c r="D110" s="306" t="s">
        <v>767</v>
      </c>
      <c r="E110" s="306" t="s">
        <v>768</v>
      </c>
      <c r="F110" s="306" t="str">
        <f>IF('AU303'!K39&gt;=0,"OK","ERROR")</f>
        <v>OK</v>
      </c>
    </row>
    <row r="111" spans="1:6" ht="15" x14ac:dyDescent="0.2">
      <c r="A111" s="306" t="s">
        <v>304</v>
      </c>
      <c r="B111" s="305" t="s">
        <v>769</v>
      </c>
      <c r="C111" s="306" t="s">
        <v>754</v>
      </c>
      <c r="D111" s="306" t="s">
        <v>770</v>
      </c>
      <c r="E111" s="306" t="s">
        <v>771</v>
      </c>
      <c r="F111" s="306" t="str">
        <f>IF('AU303'!K55&gt;=0,"OK","ERROR")</f>
        <v>OK</v>
      </c>
    </row>
    <row r="112" spans="1:6" ht="15" x14ac:dyDescent="0.2">
      <c r="A112" s="306" t="s">
        <v>304</v>
      </c>
      <c r="B112" s="305" t="s">
        <v>772</v>
      </c>
      <c r="C112" s="306" t="s">
        <v>754</v>
      </c>
      <c r="D112" s="306" t="s">
        <v>773</v>
      </c>
      <c r="E112" s="306" t="s">
        <v>774</v>
      </c>
      <c r="F112" s="306" t="str">
        <f>IF('AU303'!K59&gt;=0,"OK","ERROR")</f>
        <v>OK</v>
      </c>
    </row>
    <row r="113" spans="1:6" ht="38.25" x14ac:dyDescent="0.2">
      <c r="A113" s="306" t="s">
        <v>305</v>
      </c>
      <c r="B113" s="305" t="s">
        <v>775</v>
      </c>
      <c r="C113" s="306" t="s">
        <v>776</v>
      </c>
      <c r="D113" s="306" t="s">
        <v>777</v>
      </c>
      <c r="E113" s="306" t="s">
        <v>778</v>
      </c>
      <c r="F113" s="306" t="str">
        <f>IF(IF('AU304'!K43&lt;&gt;0,AND(AND(NOT('AU304'!K44&lt;&gt;0),NOT('AU304'!K45&lt;&gt;0)),NOT('AU304'!K46&lt;&gt;0)),TRUE),"OK","ERROR")</f>
        <v>OK</v>
      </c>
    </row>
    <row r="114" spans="1:6" ht="38.25" x14ac:dyDescent="0.2">
      <c r="A114" s="306" t="s">
        <v>305</v>
      </c>
      <c r="B114" s="305" t="s">
        <v>775</v>
      </c>
      <c r="C114" s="306" t="s">
        <v>776</v>
      </c>
      <c r="D114" s="306" t="s">
        <v>779</v>
      </c>
      <c r="E114" s="306" t="s">
        <v>780</v>
      </c>
      <c r="F114" s="306" t="str">
        <f>IF(IF('AU304'!S43&lt;&gt;0,AND(AND(NOT('AU304'!S44&lt;&gt;0),NOT('AU304'!S45&lt;&gt;0)),NOT('AU304'!S46&lt;&gt;0)),TRUE),"OK","ERROR")</f>
        <v>OK</v>
      </c>
    </row>
    <row r="115" spans="1:6" ht="38.25" x14ac:dyDescent="0.2">
      <c r="A115" s="306" t="s">
        <v>305</v>
      </c>
      <c r="B115" s="305" t="s">
        <v>781</v>
      </c>
      <c r="C115" s="306" t="s">
        <v>776</v>
      </c>
      <c r="D115" s="306" t="s">
        <v>782</v>
      </c>
      <c r="E115" s="306" t="s">
        <v>783</v>
      </c>
      <c r="F115" s="306" t="str">
        <f>IF(IF('AU304'!K44&lt;&gt;0,AND(AND(NOT('AU304'!K43&lt;&gt;0),NOT('AU304'!K45&lt;&gt;0)),NOT('AU304'!K46&lt;&gt;0)),TRUE),"OK","ERROR")</f>
        <v>OK</v>
      </c>
    </row>
    <row r="116" spans="1:6" ht="38.25" x14ac:dyDescent="0.2">
      <c r="A116" s="306" t="s">
        <v>305</v>
      </c>
      <c r="B116" s="305" t="s">
        <v>781</v>
      </c>
      <c r="C116" s="306" t="s">
        <v>776</v>
      </c>
      <c r="D116" s="306" t="s">
        <v>784</v>
      </c>
      <c r="E116" s="306" t="s">
        <v>785</v>
      </c>
      <c r="F116" s="306" t="str">
        <f>IF(IF('AU304'!S44&lt;&gt;0,AND(AND(NOT('AU304'!S43&lt;&gt;0),NOT('AU304'!S45&lt;&gt;0)),NOT('AU304'!S46&lt;&gt;0)),TRUE),"OK","ERROR")</f>
        <v>OK</v>
      </c>
    </row>
    <row r="117" spans="1:6" ht="38.25" x14ac:dyDescent="0.2">
      <c r="A117" s="306" t="s">
        <v>305</v>
      </c>
      <c r="B117" s="305" t="s">
        <v>786</v>
      </c>
      <c r="C117" s="306" t="s">
        <v>776</v>
      </c>
      <c r="D117" s="306" t="s">
        <v>787</v>
      </c>
      <c r="E117" s="306" t="s">
        <v>788</v>
      </c>
      <c r="F117" s="306" t="str">
        <f>IF(IF('AU304'!K45&lt;&gt;0,AND(AND(NOT('AU304'!K44&lt;&gt;0),NOT('AU304'!K43&lt;&gt;0)),NOT('AU304'!K46&lt;&gt;0)),TRUE),"OK","ERROR")</f>
        <v>OK</v>
      </c>
    </row>
    <row r="118" spans="1:6" ht="38.25" x14ac:dyDescent="0.2">
      <c r="A118" s="306" t="s">
        <v>305</v>
      </c>
      <c r="B118" s="305" t="s">
        <v>786</v>
      </c>
      <c r="C118" s="306" t="s">
        <v>776</v>
      </c>
      <c r="D118" s="306" t="s">
        <v>789</v>
      </c>
      <c r="E118" s="306" t="s">
        <v>790</v>
      </c>
      <c r="F118" s="306" t="str">
        <f>IF(IF('AU304'!S45&lt;&gt;0,AND(AND(NOT('AU304'!S44&lt;&gt;0),NOT('AU304'!S43&lt;&gt;0)),NOT('AU304'!S46&lt;&gt;0)),TRUE),"OK","ERROR")</f>
        <v>OK</v>
      </c>
    </row>
    <row r="119" spans="1:6" ht="38.25" x14ac:dyDescent="0.2">
      <c r="A119" s="306" t="s">
        <v>305</v>
      </c>
      <c r="B119" s="305" t="s">
        <v>791</v>
      </c>
      <c r="C119" s="306" t="s">
        <v>776</v>
      </c>
      <c r="D119" s="306" t="s">
        <v>792</v>
      </c>
      <c r="E119" s="306" t="s">
        <v>793</v>
      </c>
      <c r="F119" s="306" t="str">
        <f>IF(IF('AU304'!K46&lt;&gt;0,AND(AND(NOT('AU304'!K44&lt;&gt;0),NOT('AU304'!K45&lt;&gt;0)),NOT('AU304'!K43&lt;&gt;0)),TRUE),"OK","ERROR")</f>
        <v>OK</v>
      </c>
    </row>
    <row r="120" spans="1:6" ht="38.25" x14ac:dyDescent="0.2">
      <c r="A120" s="306" t="s">
        <v>305</v>
      </c>
      <c r="B120" s="305" t="s">
        <v>791</v>
      </c>
      <c r="C120" s="306" t="s">
        <v>776</v>
      </c>
      <c r="D120" s="306" t="s">
        <v>794</v>
      </c>
      <c r="E120" s="306" t="s">
        <v>795</v>
      </c>
      <c r="F120" s="306" t="str">
        <f>IF(IF('AU304'!S46&lt;&gt;0,AND(AND(NOT('AU304'!S44&lt;&gt;0),NOT('AU304'!S45&lt;&gt;0)),NOT('AU304'!S43&lt;&gt;0)),TRUE),"OK","ERROR")</f>
        <v>OK</v>
      </c>
    </row>
    <row r="121" spans="1:6" ht="38.25" x14ac:dyDescent="0.2">
      <c r="A121" s="306" t="s">
        <v>305</v>
      </c>
      <c r="B121" s="305" t="s">
        <v>796</v>
      </c>
      <c r="C121" s="306" t="s">
        <v>797</v>
      </c>
      <c r="D121" s="306" t="s">
        <v>798</v>
      </c>
      <c r="E121" s="306" t="s">
        <v>799</v>
      </c>
      <c r="F121" s="306" t="str">
        <f>IF(ABS('AU304'!K36-('AU304'!K41+'AU304'!K43+'AU304'!K44+'AU304'!K45+'AU304'!K46))&lt;=0.5,"OK","ERROR")</f>
        <v>OK</v>
      </c>
    </row>
    <row r="122" spans="1:6" ht="38.25" x14ac:dyDescent="0.2">
      <c r="A122" s="306" t="s">
        <v>305</v>
      </c>
      <c r="B122" s="305" t="s">
        <v>796</v>
      </c>
      <c r="C122" s="306" t="s">
        <v>797</v>
      </c>
      <c r="D122" s="306" t="s">
        <v>800</v>
      </c>
      <c r="E122" s="306" t="s">
        <v>801</v>
      </c>
      <c r="F122" s="306" t="str">
        <f>IF(ABS('AU304'!L36-('AU304'!L41+'AU304'!L43+'AU304'!L44+'AU304'!L45+'AU304'!L46))&lt;=0.5,"OK","ERROR")</f>
        <v>OK</v>
      </c>
    </row>
    <row r="123" spans="1:6" ht="38.25" x14ac:dyDescent="0.2">
      <c r="A123" s="306" t="s">
        <v>305</v>
      </c>
      <c r="B123" s="305" t="s">
        <v>796</v>
      </c>
      <c r="C123" s="306" t="s">
        <v>797</v>
      </c>
      <c r="D123" s="306" t="s">
        <v>802</v>
      </c>
      <c r="E123" s="306" t="s">
        <v>803</v>
      </c>
      <c r="F123" s="306" t="str">
        <f>IF(ABS('AU304'!M36-('AU304'!M41+'AU304'!M43+'AU304'!M44+'AU304'!M45+'AU304'!M46))&lt;=0.5,"OK","ERROR")</f>
        <v>OK</v>
      </c>
    </row>
    <row r="124" spans="1:6" ht="38.25" x14ac:dyDescent="0.2">
      <c r="A124" s="306" t="s">
        <v>305</v>
      </c>
      <c r="B124" s="305" t="s">
        <v>796</v>
      </c>
      <c r="C124" s="306" t="s">
        <v>797</v>
      </c>
      <c r="D124" s="306" t="s">
        <v>804</v>
      </c>
      <c r="E124" s="306" t="s">
        <v>805</v>
      </c>
      <c r="F124" s="306" t="str">
        <f>IF(ABS('AU304'!N36-('AU304'!N41+'AU304'!N43+'AU304'!N44+'AU304'!N45+'AU304'!N46))&lt;=0.5,"OK","ERROR")</f>
        <v>OK</v>
      </c>
    </row>
    <row r="125" spans="1:6" ht="38.25" x14ac:dyDescent="0.2">
      <c r="A125" s="306" t="s">
        <v>305</v>
      </c>
      <c r="B125" s="305" t="s">
        <v>796</v>
      </c>
      <c r="C125" s="306" t="s">
        <v>797</v>
      </c>
      <c r="D125" s="306" t="s">
        <v>806</v>
      </c>
      <c r="E125" s="306" t="s">
        <v>807</v>
      </c>
      <c r="F125" s="306" t="str">
        <f>IF(ABS('AU304'!O36-('AU304'!O41+'AU304'!O43+'AU304'!O44+'AU304'!O45+'AU304'!O46))&lt;=0.5,"OK","ERROR")</f>
        <v>OK</v>
      </c>
    </row>
    <row r="126" spans="1:6" ht="38.25" x14ac:dyDescent="0.2">
      <c r="A126" s="306" t="s">
        <v>305</v>
      </c>
      <c r="B126" s="305" t="s">
        <v>796</v>
      </c>
      <c r="C126" s="306" t="s">
        <v>797</v>
      </c>
      <c r="D126" s="306" t="s">
        <v>808</v>
      </c>
      <c r="E126" s="306" t="s">
        <v>809</v>
      </c>
      <c r="F126" s="306" t="str">
        <f>IF(ABS('AU304'!P36-('AU304'!P41+'AU304'!P43+'AU304'!P44+'AU304'!P45+'AU304'!P46))&lt;=0.5,"OK","ERROR")</f>
        <v>OK</v>
      </c>
    </row>
    <row r="127" spans="1:6" ht="38.25" x14ac:dyDescent="0.2">
      <c r="A127" s="306" t="s">
        <v>305</v>
      </c>
      <c r="B127" s="305" t="s">
        <v>796</v>
      </c>
      <c r="C127" s="306" t="s">
        <v>797</v>
      </c>
      <c r="D127" s="306" t="s">
        <v>810</v>
      </c>
      <c r="E127" s="306" t="s">
        <v>811</v>
      </c>
      <c r="F127" s="306" t="str">
        <f>IF(ABS('AU304'!Q36-('AU304'!Q41+'AU304'!Q43+'AU304'!Q44+'AU304'!Q45+'AU304'!Q46))&lt;=0.5,"OK","ERROR")</f>
        <v>OK</v>
      </c>
    </row>
    <row r="128" spans="1:6" ht="38.25" x14ac:dyDescent="0.2">
      <c r="A128" s="306" t="s">
        <v>305</v>
      </c>
      <c r="B128" s="305" t="s">
        <v>796</v>
      </c>
      <c r="C128" s="306" t="s">
        <v>797</v>
      </c>
      <c r="D128" s="306" t="s">
        <v>812</v>
      </c>
      <c r="E128" s="306" t="s">
        <v>813</v>
      </c>
      <c r="F128" s="306" t="str">
        <f>IF(ABS('AU304'!R36-('AU304'!R41+'AU304'!R43+'AU304'!R44+'AU304'!R45+'AU304'!R46))&lt;=0.5,"OK","ERROR")</f>
        <v>OK</v>
      </c>
    </row>
    <row r="129" spans="1:6" ht="38.25" x14ac:dyDescent="0.2">
      <c r="A129" s="306" t="s">
        <v>305</v>
      </c>
      <c r="B129" s="305" t="s">
        <v>796</v>
      </c>
      <c r="C129" s="306" t="s">
        <v>797</v>
      </c>
      <c r="D129" s="306" t="s">
        <v>814</v>
      </c>
      <c r="E129" s="306" t="s">
        <v>815</v>
      </c>
      <c r="F129" s="306" t="str">
        <f>IF(ABS('AU304'!S36-('AU304'!S41+'AU304'!S43+'AU304'!S44+'AU304'!S45+'AU304'!S46))&lt;=0.5,"OK","ERROR")</f>
        <v>OK</v>
      </c>
    </row>
    <row r="130" spans="1:6" ht="25.5" x14ac:dyDescent="0.2">
      <c r="A130" s="306" t="s">
        <v>816</v>
      </c>
      <c r="B130" s="306" t="s">
        <v>817</v>
      </c>
      <c r="C130" s="306" t="s">
        <v>818</v>
      </c>
      <c r="D130" s="306" t="s">
        <v>819</v>
      </c>
      <c r="E130" s="306" t="s">
        <v>820</v>
      </c>
      <c r="F130" s="306" t="str">
        <f>IF(ABS('AU304'!S41-('AU305'!K26+'AU305'!K27))&lt;=0.5,"OK","WARNING")</f>
        <v>OK</v>
      </c>
    </row>
    <row r="131" spans="1:6" ht="76.5" x14ac:dyDescent="0.2">
      <c r="A131" s="306" t="s">
        <v>305</v>
      </c>
      <c r="B131" s="305" t="s">
        <v>586</v>
      </c>
      <c r="C131" s="306" t="s">
        <v>587</v>
      </c>
      <c r="D131" s="306" t="s">
        <v>821</v>
      </c>
      <c r="E131" s="306" t="s">
        <v>822</v>
      </c>
      <c r="F131" s="306" t="str">
        <f>IF(ABS('AU304'!S21-('AU304'!K21+SUM('AU304'!M21,'AU304'!Q21,'AU304'!N21,'AU304'!P21,'AU304'!O21)-SUM('AU304'!R21,'AU304'!L21)))&lt;=0.5,"OK","ERROR")</f>
        <v>OK</v>
      </c>
    </row>
    <row r="132" spans="1:6" ht="76.5" x14ac:dyDescent="0.2">
      <c r="A132" s="306" t="s">
        <v>305</v>
      </c>
      <c r="B132" s="305" t="s">
        <v>586</v>
      </c>
      <c r="C132" s="306" t="s">
        <v>587</v>
      </c>
      <c r="D132" s="306" t="s">
        <v>823</v>
      </c>
      <c r="E132" s="306" t="s">
        <v>824</v>
      </c>
      <c r="F132" s="306" t="str">
        <f>IF(ABS('AU304'!S22-('AU304'!K22+SUM('AU304'!M22,'AU304'!Q22,'AU304'!N22,'AU304'!P22,'AU304'!O22)-SUM('AU304'!R22,'AU304'!L22)))&lt;=0.5,"OK","ERROR")</f>
        <v>OK</v>
      </c>
    </row>
    <row r="133" spans="1:6" ht="76.5" x14ac:dyDescent="0.2">
      <c r="A133" s="306" t="s">
        <v>305</v>
      </c>
      <c r="B133" s="305" t="s">
        <v>586</v>
      </c>
      <c r="C133" s="306" t="s">
        <v>587</v>
      </c>
      <c r="D133" s="306" t="s">
        <v>825</v>
      </c>
      <c r="E133" s="306" t="s">
        <v>826</v>
      </c>
      <c r="F133" s="306" t="str">
        <f>IF(ABS('AU304'!S23-('AU304'!K23+SUM('AU304'!M23,'AU304'!Q23,'AU304'!N23,'AU304'!P23,'AU304'!O23)-SUM('AU304'!R23,'AU304'!L23)))&lt;=0.5,"OK","ERROR")</f>
        <v>OK</v>
      </c>
    </row>
    <row r="134" spans="1:6" ht="76.5" x14ac:dyDescent="0.2">
      <c r="A134" s="306" t="s">
        <v>305</v>
      </c>
      <c r="B134" s="305" t="s">
        <v>586</v>
      </c>
      <c r="C134" s="306" t="s">
        <v>587</v>
      </c>
      <c r="D134" s="306" t="s">
        <v>827</v>
      </c>
      <c r="E134" s="306" t="s">
        <v>828</v>
      </c>
      <c r="F134" s="306" t="str">
        <f>IF(ABS('AU304'!S24-('AU304'!K24+SUM('AU304'!M24,'AU304'!Q24,'AU304'!N24,'AU304'!P24,'AU304'!O24)-SUM('AU304'!R24,'AU304'!L24)))&lt;=0.5,"OK","ERROR")</f>
        <v>OK</v>
      </c>
    </row>
    <row r="135" spans="1:6" ht="89.25" x14ac:dyDescent="0.2">
      <c r="A135" s="306" t="s">
        <v>305</v>
      </c>
      <c r="B135" s="305" t="s">
        <v>586</v>
      </c>
      <c r="C135" s="306" t="s">
        <v>587</v>
      </c>
      <c r="D135" s="306" t="s">
        <v>829</v>
      </c>
      <c r="E135" s="306" t="s">
        <v>830</v>
      </c>
      <c r="F135" s="306" t="str">
        <f>IF(ABS('AU304'!S26-('AU304'!K26+SUM('AU304'!M26,'AU304'!Q26,'AU304'!N26,'AU304'!P26,'AU304'!O26)-SUM('AU304'!R26,'AU304'!L26)))&lt;=0.5,"OK","ERROR")</f>
        <v>OK</v>
      </c>
    </row>
    <row r="136" spans="1:6" ht="89.25" x14ac:dyDescent="0.2">
      <c r="A136" s="306" t="s">
        <v>305</v>
      </c>
      <c r="B136" s="305" t="s">
        <v>586</v>
      </c>
      <c r="C136" s="306" t="s">
        <v>587</v>
      </c>
      <c r="D136" s="306" t="s">
        <v>831</v>
      </c>
      <c r="E136" s="306" t="s">
        <v>832</v>
      </c>
      <c r="F136" s="306" t="str">
        <f>IF(ABS('AU304'!S27-('AU304'!K27+SUM('AU304'!M27,'AU304'!Q27,'AU304'!N27,'AU304'!P27,'AU304'!O27)-SUM('AU304'!R27,'AU304'!L27)))&lt;=0.5,"OK","ERROR")</f>
        <v>OK</v>
      </c>
    </row>
    <row r="137" spans="1:6" ht="89.25" x14ac:dyDescent="0.2">
      <c r="A137" s="306" t="s">
        <v>305</v>
      </c>
      <c r="B137" s="305" t="s">
        <v>586</v>
      </c>
      <c r="C137" s="306" t="s">
        <v>587</v>
      </c>
      <c r="D137" s="306" t="s">
        <v>833</v>
      </c>
      <c r="E137" s="306" t="s">
        <v>834</v>
      </c>
      <c r="F137" s="306" t="str">
        <f>IF(ABS('AU304'!S28-('AU304'!K28+SUM('AU304'!M28,'AU304'!Q28,'AU304'!N28,'AU304'!P28,'AU304'!O28)-SUM('AU304'!R28,'AU304'!L28)))&lt;=0.5,"OK","ERROR")</f>
        <v>OK</v>
      </c>
    </row>
    <row r="138" spans="1:6" ht="89.25" x14ac:dyDescent="0.2">
      <c r="A138" s="306" t="s">
        <v>305</v>
      </c>
      <c r="B138" s="305" t="s">
        <v>586</v>
      </c>
      <c r="C138" s="306" t="s">
        <v>587</v>
      </c>
      <c r="D138" s="306" t="s">
        <v>835</v>
      </c>
      <c r="E138" s="306" t="s">
        <v>836</v>
      </c>
      <c r="F138" s="306" t="str">
        <f>IF(ABS('AU304'!S29-('AU304'!K29+SUM('AU304'!M29,'AU304'!Q29,'AU304'!N29,'AU304'!P29,'AU304'!O29)-SUM('AU304'!R29,'AU304'!L29)))&lt;=0.5,"OK","ERROR")</f>
        <v>OK</v>
      </c>
    </row>
    <row r="139" spans="1:6" ht="76.5" x14ac:dyDescent="0.2">
      <c r="A139" s="306" t="s">
        <v>305</v>
      </c>
      <c r="B139" s="305" t="s">
        <v>586</v>
      </c>
      <c r="C139" s="306" t="s">
        <v>587</v>
      </c>
      <c r="D139" s="306" t="s">
        <v>837</v>
      </c>
      <c r="E139" s="306" t="s">
        <v>838</v>
      </c>
      <c r="F139" s="306" t="str">
        <f>IF(ABS('AU304'!S30-('AU304'!K30+SUM('AU304'!M30,'AU304'!Q30,'AU304'!N30,'AU304'!P30,'AU304'!O30)-SUM('AU304'!R30,'AU304'!L30)))&lt;=0.5,"OK","ERROR")</f>
        <v>OK</v>
      </c>
    </row>
    <row r="140" spans="1:6" ht="76.5" x14ac:dyDescent="0.2">
      <c r="A140" s="306" t="s">
        <v>305</v>
      </c>
      <c r="B140" s="305" t="s">
        <v>586</v>
      </c>
      <c r="C140" s="306" t="s">
        <v>587</v>
      </c>
      <c r="D140" s="306" t="s">
        <v>839</v>
      </c>
      <c r="E140" s="306" t="s">
        <v>840</v>
      </c>
      <c r="F140" s="306" t="str">
        <f>IF(ABS('AU304'!S31-('AU304'!K31+SUM('AU304'!M31,'AU304'!Q31,'AU304'!N31,'AU304'!P31,'AU304'!O31)-SUM('AU304'!R31,'AU304'!L31)))&lt;=0.5,"OK","ERROR")</f>
        <v>OK</v>
      </c>
    </row>
    <row r="141" spans="1:6" ht="76.5" x14ac:dyDescent="0.2">
      <c r="A141" s="306" t="s">
        <v>305</v>
      </c>
      <c r="B141" s="305" t="s">
        <v>586</v>
      </c>
      <c r="C141" s="306" t="s">
        <v>587</v>
      </c>
      <c r="D141" s="306" t="s">
        <v>841</v>
      </c>
      <c r="E141" s="306" t="s">
        <v>842</v>
      </c>
      <c r="F141" s="306" t="str">
        <f>IF(ABS('AU304'!S32-('AU304'!K32+SUM('AU304'!M32,'AU304'!Q32,'AU304'!N32,'AU304'!P32,'AU304'!O32)-SUM('AU304'!R32,'AU304'!L32)))&lt;=0.5,"OK","ERROR")</f>
        <v>OK</v>
      </c>
    </row>
    <row r="142" spans="1:6" ht="76.5" x14ac:dyDescent="0.2">
      <c r="A142" s="306" t="s">
        <v>305</v>
      </c>
      <c r="B142" s="305" t="s">
        <v>586</v>
      </c>
      <c r="C142" s="306" t="s">
        <v>587</v>
      </c>
      <c r="D142" s="306" t="s">
        <v>843</v>
      </c>
      <c r="E142" s="306" t="s">
        <v>844</v>
      </c>
      <c r="F142" s="306" t="str">
        <f>IF(ABS('AU304'!S33-('AU304'!K33+SUM('AU304'!M33,'AU304'!Q33,'AU304'!N33,'AU304'!P33,'AU304'!O33)-SUM('AU304'!R33,'AU304'!L33)))&lt;=0.5,"OK","ERROR")</f>
        <v>OK</v>
      </c>
    </row>
    <row r="143" spans="1:6" ht="51" x14ac:dyDescent="0.2">
      <c r="A143" s="306" t="s">
        <v>305</v>
      </c>
      <c r="B143" s="305" t="s">
        <v>586</v>
      </c>
      <c r="C143" s="306" t="s">
        <v>587</v>
      </c>
      <c r="D143" s="306" t="s">
        <v>845</v>
      </c>
      <c r="E143" s="306" t="s">
        <v>846</v>
      </c>
      <c r="F143" s="306" t="str">
        <f>IF(ABS('AU304'!S36-('AU304'!K36+SUM('AU304'!M36,'AU304'!Q36,'AU304'!N36,'AU304'!P36,'AU304'!O36)-SUM('AU304'!R36,'AU304'!L36)))&lt;=0.5,"OK","ERROR")</f>
        <v>OK</v>
      </c>
    </row>
    <row r="144" spans="1:6" ht="51" x14ac:dyDescent="0.2">
      <c r="A144" s="306" t="s">
        <v>305</v>
      </c>
      <c r="B144" s="305" t="s">
        <v>586</v>
      </c>
      <c r="C144" s="306" t="s">
        <v>587</v>
      </c>
      <c r="D144" s="306" t="s">
        <v>847</v>
      </c>
      <c r="E144" s="306" t="s">
        <v>848</v>
      </c>
      <c r="F144" s="306" t="str">
        <f>IF(ABS('AU304'!S41-('AU304'!K41+SUM('AU304'!M41,'AU304'!Q41,'AU304'!N41,'AU304'!P41,'AU304'!O41)-SUM('AU304'!R41,'AU304'!L41)))&lt;=0.5,"OK","ERROR")</f>
        <v>OK</v>
      </c>
    </row>
    <row r="145" spans="1:6" ht="76.5" x14ac:dyDescent="0.2">
      <c r="A145" s="306" t="s">
        <v>305</v>
      </c>
      <c r="B145" s="305" t="s">
        <v>586</v>
      </c>
      <c r="C145" s="306" t="s">
        <v>587</v>
      </c>
      <c r="D145" s="306" t="s">
        <v>849</v>
      </c>
      <c r="E145" s="306" t="s">
        <v>850</v>
      </c>
      <c r="F145" s="306" t="str">
        <f>IF(ABS('AU304'!S43-('AU304'!K43+SUM('AU304'!M43,'AU304'!Q43,'AU304'!N43,'AU304'!P43,'AU304'!O43)-SUM('AU304'!R43,'AU304'!L43)))&lt;=0.5,"OK","ERROR")</f>
        <v>OK</v>
      </c>
    </row>
    <row r="146" spans="1:6" ht="76.5" x14ac:dyDescent="0.2">
      <c r="A146" s="306" t="s">
        <v>305</v>
      </c>
      <c r="B146" s="305" t="s">
        <v>586</v>
      </c>
      <c r="C146" s="306" t="s">
        <v>587</v>
      </c>
      <c r="D146" s="306" t="s">
        <v>851</v>
      </c>
      <c r="E146" s="306" t="s">
        <v>852</v>
      </c>
      <c r="F146" s="306" t="str">
        <f>IF(ABS('AU304'!S44-('AU304'!K44+SUM('AU304'!M44,'AU304'!Q44,'AU304'!N44,'AU304'!P44,'AU304'!O44)-SUM('AU304'!R44,'AU304'!L44)))&lt;=0.5,"OK","ERROR")</f>
        <v>OK</v>
      </c>
    </row>
    <row r="147" spans="1:6" ht="76.5" x14ac:dyDescent="0.2">
      <c r="A147" s="306" t="s">
        <v>305</v>
      </c>
      <c r="B147" s="305" t="s">
        <v>586</v>
      </c>
      <c r="C147" s="306" t="s">
        <v>587</v>
      </c>
      <c r="D147" s="306" t="s">
        <v>853</v>
      </c>
      <c r="E147" s="306" t="s">
        <v>854</v>
      </c>
      <c r="F147" s="306" t="str">
        <f>IF(ABS('AU304'!S45-('AU304'!K45+SUM('AU304'!M45,'AU304'!Q45,'AU304'!N45,'AU304'!P45,'AU304'!O45)-SUM('AU304'!R45,'AU304'!L45)))&lt;=0.5,"OK","ERROR")</f>
        <v>OK</v>
      </c>
    </row>
    <row r="148" spans="1:6" ht="76.5" x14ac:dyDescent="0.2">
      <c r="A148" s="306" t="s">
        <v>305</v>
      </c>
      <c r="B148" s="305" t="s">
        <v>586</v>
      </c>
      <c r="C148" s="306" t="s">
        <v>587</v>
      </c>
      <c r="D148" s="306" t="s">
        <v>855</v>
      </c>
      <c r="E148" s="306" t="s">
        <v>856</v>
      </c>
      <c r="F148" s="306" t="str">
        <f>IF(ABS('AU304'!S46-('AU304'!K46+SUM('AU304'!M46,'AU304'!Q46,'AU304'!N46,'AU304'!P46,'AU304'!O46)-SUM('AU304'!R46,'AU304'!L46)))&lt;=0.5,"OK","ERROR")</f>
        <v>OK</v>
      </c>
    </row>
    <row r="149" spans="1:6" ht="25.5" x14ac:dyDescent="0.2">
      <c r="A149" s="306" t="s">
        <v>305</v>
      </c>
      <c r="B149" s="305" t="s">
        <v>857</v>
      </c>
      <c r="C149" s="306" t="s">
        <v>858</v>
      </c>
      <c r="D149" s="306" t="s">
        <v>859</v>
      </c>
      <c r="E149" s="306" t="s">
        <v>860</v>
      </c>
      <c r="F149" s="306" t="str">
        <f>IF('AU304'!K36-('AU304'!K37+'AU304'!K38+'AU304'!K39+'AU304'!K40)&gt;=-0.5,"OK","WARNING")</f>
        <v>OK</v>
      </c>
    </row>
    <row r="150" spans="1:6" ht="25.5" x14ac:dyDescent="0.2">
      <c r="A150" s="306" t="s">
        <v>305</v>
      </c>
      <c r="B150" s="305" t="s">
        <v>857</v>
      </c>
      <c r="C150" s="306" t="s">
        <v>858</v>
      </c>
      <c r="D150" s="306" t="s">
        <v>861</v>
      </c>
      <c r="E150" s="306" t="s">
        <v>862</v>
      </c>
      <c r="F150" s="306" t="str">
        <f>IF('AU304'!S36-('AU304'!S37+'AU304'!S38+'AU304'!S39+'AU304'!S40)&gt;=-0.5,"OK","WARNING")</f>
        <v>OK</v>
      </c>
    </row>
    <row r="151" spans="1:6" ht="51" x14ac:dyDescent="0.2">
      <c r="A151" s="306" t="s">
        <v>305</v>
      </c>
      <c r="B151" s="305" t="s">
        <v>625</v>
      </c>
      <c r="C151" s="306" t="s">
        <v>203</v>
      </c>
      <c r="D151" s="306" t="s">
        <v>863</v>
      </c>
      <c r="E151" s="306" t="s">
        <v>864</v>
      </c>
      <c r="F151" s="306" t="str">
        <f>IF(ABS('AU304'!K34-SUM('AU304'!K30,'AU304'!K23,'AU304'!K31,'AU304'!K21,'AU304'!K22,'AU304'!K32))&lt;=0.5,"OK","ERROR")</f>
        <v>OK</v>
      </c>
    </row>
    <row r="152" spans="1:6" ht="51" x14ac:dyDescent="0.2">
      <c r="A152" s="306" t="s">
        <v>305</v>
      </c>
      <c r="B152" s="305" t="s">
        <v>625</v>
      </c>
      <c r="C152" s="306" t="s">
        <v>203</v>
      </c>
      <c r="D152" s="306" t="s">
        <v>865</v>
      </c>
      <c r="E152" s="306" t="s">
        <v>866</v>
      </c>
      <c r="F152" s="306" t="str">
        <f>IF(ABS('AU304'!L34-SUM('AU304'!L30,'AU304'!L23,'AU304'!L31,'AU304'!L21,'AU304'!L22,'AU304'!L32))&lt;=0.5,"OK","ERROR")</f>
        <v>OK</v>
      </c>
    </row>
    <row r="153" spans="1:6" ht="51" x14ac:dyDescent="0.2">
      <c r="A153" s="306" t="s">
        <v>305</v>
      </c>
      <c r="B153" s="305" t="s">
        <v>625</v>
      </c>
      <c r="C153" s="306" t="s">
        <v>203</v>
      </c>
      <c r="D153" s="306" t="s">
        <v>867</v>
      </c>
      <c r="E153" s="306" t="s">
        <v>868</v>
      </c>
      <c r="F153" s="306" t="str">
        <f>IF(ABS('AU304'!M34-SUM('AU304'!M30,'AU304'!M23,'AU304'!M31,'AU304'!M21,'AU304'!M22,'AU304'!M32))&lt;=0.5,"OK","ERROR")</f>
        <v>OK</v>
      </c>
    </row>
    <row r="154" spans="1:6" ht="51" x14ac:dyDescent="0.2">
      <c r="A154" s="306" t="s">
        <v>305</v>
      </c>
      <c r="B154" s="305" t="s">
        <v>625</v>
      </c>
      <c r="C154" s="306" t="s">
        <v>203</v>
      </c>
      <c r="D154" s="306" t="s">
        <v>869</v>
      </c>
      <c r="E154" s="306" t="s">
        <v>870</v>
      </c>
      <c r="F154" s="306" t="str">
        <f>IF(ABS('AU304'!N34-SUM('AU304'!N30,'AU304'!N23,'AU304'!N31,'AU304'!N21,'AU304'!N22,'AU304'!N32))&lt;=0.5,"OK","ERROR")</f>
        <v>OK</v>
      </c>
    </row>
    <row r="155" spans="1:6" ht="51" x14ac:dyDescent="0.2">
      <c r="A155" s="306" t="s">
        <v>305</v>
      </c>
      <c r="B155" s="305" t="s">
        <v>625</v>
      </c>
      <c r="C155" s="306" t="s">
        <v>203</v>
      </c>
      <c r="D155" s="306" t="s">
        <v>871</v>
      </c>
      <c r="E155" s="306" t="s">
        <v>872</v>
      </c>
      <c r="F155" s="306" t="str">
        <f>IF(ABS('AU304'!O34-SUM('AU304'!O30,'AU304'!O23,'AU304'!O31,'AU304'!O21,'AU304'!O22,'AU304'!O32))&lt;=0.5,"OK","ERROR")</f>
        <v>OK</v>
      </c>
    </row>
    <row r="156" spans="1:6" ht="51" x14ac:dyDescent="0.2">
      <c r="A156" s="306" t="s">
        <v>305</v>
      </c>
      <c r="B156" s="305" t="s">
        <v>625</v>
      </c>
      <c r="C156" s="306" t="s">
        <v>203</v>
      </c>
      <c r="D156" s="306" t="s">
        <v>873</v>
      </c>
      <c r="E156" s="306" t="s">
        <v>874</v>
      </c>
      <c r="F156" s="306" t="str">
        <f>IF(ABS('AU304'!P34-SUM('AU304'!P30,'AU304'!P23,'AU304'!P31,'AU304'!P21,'AU304'!P22,'AU304'!P32))&lt;=0.5,"OK","ERROR")</f>
        <v>OK</v>
      </c>
    </row>
    <row r="157" spans="1:6" ht="51" x14ac:dyDescent="0.2">
      <c r="A157" s="306" t="s">
        <v>305</v>
      </c>
      <c r="B157" s="305" t="s">
        <v>625</v>
      </c>
      <c r="C157" s="306" t="s">
        <v>203</v>
      </c>
      <c r="D157" s="306" t="s">
        <v>875</v>
      </c>
      <c r="E157" s="306" t="s">
        <v>876</v>
      </c>
      <c r="F157" s="306" t="str">
        <f>IF(ABS('AU304'!Q34-SUM('AU304'!Q30,'AU304'!Q23,'AU304'!Q31,'AU304'!Q21,'AU304'!Q22,'AU304'!Q32))&lt;=0.5,"OK","ERROR")</f>
        <v>OK</v>
      </c>
    </row>
    <row r="158" spans="1:6" ht="51" x14ac:dyDescent="0.2">
      <c r="A158" s="306" t="s">
        <v>305</v>
      </c>
      <c r="B158" s="305" t="s">
        <v>625</v>
      </c>
      <c r="C158" s="306" t="s">
        <v>203</v>
      </c>
      <c r="D158" s="306" t="s">
        <v>877</v>
      </c>
      <c r="E158" s="306" t="s">
        <v>878</v>
      </c>
      <c r="F158" s="306" t="str">
        <f>IF(ABS('AU304'!R34-SUM('AU304'!R30,'AU304'!R23,'AU304'!R31,'AU304'!R21,'AU304'!R22,'AU304'!R32))&lt;=0.5,"OK","ERROR")</f>
        <v>OK</v>
      </c>
    </row>
    <row r="159" spans="1:6" ht="51" x14ac:dyDescent="0.2">
      <c r="A159" s="306" t="s">
        <v>305</v>
      </c>
      <c r="B159" s="305" t="s">
        <v>879</v>
      </c>
      <c r="C159" s="306" t="s">
        <v>880</v>
      </c>
      <c r="D159" s="306" t="s">
        <v>881</v>
      </c>
      <c r="E159" s="306" t="s">
        <v>882</v>
      </c>
      <c r="F159" s="306" t="str">
        <f>IF(ABS('AU304'!K23-('AU304'!K24+'AU304'!K26+'AU304'!K27+'AU304'!K28+'AU304'!K29))&lt;=0.5,"OK","ERROR")</f>
        <v>OK</v>
      </c>
    </row>
    <row r="160" spans="1:6" ht="51" x14ac:dyDescent="0.2">
      <c r="A160" s="306" t="s">
        <v>305</v>
      </c>
      <c r="B160" s="305" t="s">
        <v>879</v>
      </c>
      <c r="C160" s="306" t="s">
        <v>880</v>
      </c>
      <c r="D160" s="306" t="s">
        <v>883</v>
      </c>
      <c r="E160" s="306" t="s">
        <v>884</v>
      </c>
      <c r="F160" s="306" t="str">
        <f>IF(ABS('AU304'!L23-('AU304'!L24+'AU304'!L26+'AU304'!L27+'AU304'!L28+'AU304'!L29))&lt;=0.5,"OK","ERROR")</f>
        <v>OK</v>
      </c>
    </row>
    <row r="161" spans="1:6" ht="51" x14ac:dyDescent="0.2">
      <c r="A161" s="306" t="s">
        <v>305</v>
      </c>
      <c r="B161" s="305" t="s">
        <v>879</v>
      </c>
      <c r="C161" s="306" t="s">
        <v>880</v>
      </c>
      <c r="D161" s="306" t="s">
        <v>885</v>
      </c>
      <c r="E161" s="306" t="s">
        <v>886</v>
      </c>
      <c r="F161" s="306" t="str">
        <f>IF(ABS('AU304'!M23-('AU304'!M24+'AU304'!M26+'AU304'!M27+'AU304'!M28+'AU304'!M29))&lt;=0.5,"OK","ERROR")</f>
        <v>OK</v>
      </c>
    </row>
    <row r="162" spans="1:6" ht="51" x14ac:dyDescent="0.2">
      <c r="A162" s="306" t="s">
        <v>305</v>
      </c>
      <c r="B162" s="305" t="s">
        <v>879</v>
      </c>
      <c r="C162" s="306" t="s">
        <v>880</v>
      </c>
      <c r="D162" s="306" t="s">
        <v>887</v>
      </c>
      <c r="E162" s="306" t="s">
        <v>888</v>
      </c>
      <c r="F162" s="306" t="str">
        <f>IF(ABS('AU304'!N23-('AU304'!N24+'AU304'!N26+'AU304'!N27+'AU304'!N28+'AU304'!N29))&lt;=0.5,"OK","ERROR")</f>
        <v>OK</v>
      </c>
    </row>
    <row r="163" spans="1:6" ht="51" x14ac:dyDescent="0.2">
      <c r="A163" s="306" t="s">
        <v>305</v>
      </c>
      <c r="B163" s="305" t="s">
        <v>879</v>
      </c>
      <c r="C163" s="306" t="s">
        <v>880</v>
      </c>
      <c r="D163" s="306" t="s">
        <v>889</v>
      </c>
      <c r="E163" s="306" t="s">
        <v>890</v>
      </c>
      <c r="F163" s="306" t="str">
        <f>IF(ABS('AU304'!O23-('AU304'!O24+'AU304'!O26+'AU304'!O27+'AU304'!O28+'AU304'!O29))&lt;=0.5,"OK","ERROR")</f>
        <v>OK</v>
      </c>
    </row>
    <row r="164" spans="1:6" ht="51" x14ac:dyDescent="0.2">
      <c r="A164" s="306" t="s">
        <v>305</v>
      </c>
      <c r="B164" s="305" t="s">
        <v>879</v>
      </c>
      <c r="C164" s="306" t="s">
        <v>880</v>
      </c>
      <c r="D164" s="306" t="s">
        <v>891</v>
      </c>
      <c r="E164" s="306" t="s">
        <v>892</v>
      </c>
      <c r="F164" s="306" t="str">
        <f>IF(ABS('AU304'!P23-('AU304'!P24+'AU304'!P26+'AU304'!P27+'AU304'!P28+'AU304'!P29))&lt;=0.5,"OK","ERROR")</f>
        <v>OK</v>
      </c>
    </row>
    <row r="165" spans="1:6" ht="51" x14ac:dyDescent="0.2">
      <c r="A165" s="306" t="s">
        <v>305</v>
      </c>
      <c r="B165" s="305" t="s">
        <v>879</v>
      </c>
      <c r="C165" s="306" t="s">
        <v>880</v>
      </c>
      <c r="D165" s="306" t="s">
        <v>893</v>
      </c>
      <c r="E165" s="306" t="s">
        <v>894</v>
      </c>
      <c r="F165" s="306" t="str">
        <f>IF(ABS('AU304'!Q23-('AU304'!Q24+'AU304'!Q26+'AU304'!Q27+'AU304'!Q28+'AU304'!Q29))&lt;=0.5,"OK","ERROR")</f>
        <v>OK</v>
      </c>
    </row>
    <row r="166" spans="1:6" ht="51" x14ac:dyDescent="0.2">
      <c r="A166" s="306" t="s">
        <v>305</v>
      </c>
      <c r="B166" s="305" t="s">
        <v>879</v>
      </c>
      <c r="C166" s="306" t="s">
        <v>880</v>
      </c>
      <c r="D166" s="306" t="s">
        <v>895</v>
      </c>
      <c r="E166" s="306" t="s">
        <v>896</v>
      </c>
      <c r="F166" s="306" t="str">
        <f>IF(ABS('AU304'!R23-('AU304'!R24+'AU304'!R26+'AU304'!R27+'AU304'!R28+'AU304'!R29))&lt;=0.5,"OK","ERROR")</f>
        <v>OK</v>
      </c>
    </row>
    <row r="167" spans="1:6" ht="51" x14ac:dyDescent="0.2">
      <c r="A167" s="306" t="s">
        <v>305</v>
      </c>
      <c r="B167" s="305" t="s">
        <v>879</v>
      </c>
      <c r="C167" s="306" t="s">
        <v>880</v>
      </c>
      <c r="D167" s="306" t="s">
        <v>897</v>
      </c>
      <c r="E167" s="306" t="s">
        <v>898</v>
      </c>
      <c r="F167" s="306" t="str">
        <f>IF(ABS('AU304'!S23-('AU304'!S24+'AU304'!S26+'AU304'!S27+'AU304'!S28+'AU304'!S29))&lt;=0.5,"OK","ERROR")</f>
        <v>OK</v>
      </c>
    </row>
    <row r="168" spans="1:6" ht="51" x14ac:dyDescent="0.2">
      <c r="A168" s="306" t="s">
        <v>305</v>
      </c>
      <c r="B168" s="305" t="s">
        <v>899</v>
      </c>
      <c r="C168" s="306" t="s">
        <v>900</v>
      </c>
      <c r="D168" s="306" t="s">
        <v>901</v>
      </c>
      <c r="E168" s="306" t="s">
        <v>902</v>
      </c>
      <c r="F168" s="306" t="str">
        <f>IF(IF('AU304'!K26&lt;&gt;0,AND(AND(NOT('AU304'!K27&lt;&gt;0),NOT('AU304'!K28&lt;&gt;0)),NOT('AU304'!K29&lt;&gt;0)),TRUE),"OK","ERROR")</f>
        <v>OK</v>
      </c>
    </row>
    <row r="169" spans="1:6" ht="51" x14ac:dyDescent="0.2">
      <c r="A169" s="306" t="s">
        <v>305</v>
      </c>
      <c r="B169" s="305" t="s">
        <v>899</v>
      </c>
      <c r="C169" s="306" t="s">
        <v>900</v>
      </c>
      <c r="D169" s="306" t="s">
        <v>903</v>
      </c>
      <c r="E169" s="306" t="s">
        <v>904</v>
      </c>
      <c r="F169" s="306" t="str">
        <f>IF(IF('AU304'!S26&lt;&gt;0,AND(AND(NOT('AU304'!S27&lt;&gt;0),NOT('AU304'!S28&lt;&gt;0)),NOT('AU304'!S29&lt;&gt;0)),TRUE),"OK","ERROR")</f>
        <v>OK</v>
      </c>
    </row>
    <row r="170" spans="1:6" ht="51" x14ac:dyDescent="0.2">
      <c r="A170" s="306" t="s">
        <v>305</v>
      </c>
      <c r="B170" s="305" t="s">
        <v>905</v>
      </c>
      <c r="C170" s="306" t="s">
        <v>900</v>
      </c>
      <c r="D170" s="306" t="s">
        <v>906</v>
      </c>
      <c r="E170" s="306" t="s">
        <v>907</v>
      </c>
      <c r="F170" s="306" t="str">
        <f>IF(IF('AU304'!K27&lt;&gt;0,AND(AND(NOT('AU304'!K26&lt;&gt;0),NOT('AU304'!K28&lt;&gt;0)),NOT('AU304'!K29&lt;&gt;0)),TRUE),"OK","ERROR")</f>
        <v>OK</v>
      </c>
    </row>
    <row r="171" spans="1:6" ht="51" x14ac:dyDescent="0.2">
      <c r="A171" s="306" t="s">
        <v>305</v>
      </c>
      <c r="B171" s="305" t="s">
        <v>905</v>
      </c>
      <c r="C171" s="306" t="s">
        <v>900</v>
      </c>
      <c r="D171" s="306" t="s">
        <v>908</v>
      </c>
      <c r="E171" s="306" t="s">
        <v>909</v>
      </c>
      <c r="F171" s="306" t="str">
        <f>IF(IF('AU304'!S27&lt;&gt;0,AND(AND(NOT('AU304'!S26&lt;&gt;0),NOT('AU304'!S28&lt;&gt;0)),NOT('AU304'!S29&lt;&gt;0)),TRUE),"OK","ERROR")</f>
        <v>OK</v>
      </c>
    </row>
    <row r="172" spans="1:6" ht="51" x14ac:dyDescent="0.2">
      <c r="A172" s="306" t="s">
        <v>305</v>
      </c>
      <c r="B172" s="305" t="s">
        <v>910</v>
      </c>
      <c r="C172" s="306" t="s">
        <v>900</v>
      </c>
      <c r="D172" s="306" t="s">
        <v>911</v>
      </c>
      <c r="E172" s="306" t="s">
        <v>912</v>
      </c>
      <c r="F172" s="306" t="str">
        <f>IF(IF('AU304'!K28&lt;&gt;0,AND(AND(NOT('AU304'!K26&lt;&gt;0),NOT('AU304'!K27&lt;&gt;0)),NOT('AU304'!K29&lt;&gt;0)),TRUE),"OK","ERROR")</f>
        <v>OK</v>
      </c>
    </row>
    <row r="173" spans="1:6" ht="51" x14ac:dyDescent="0.2">
      <c r="A173" s="306" t="s">
        <v>305</v>
      </c>
      <c r="B173" s="305" t="s">
        <v>910</v>
      </c>
      <c r="C173" s="306" t="s">
        <v>900</v>
      </c>
      <c r="D173" s="306" t="s">
        <v>913</v>
      </c>
      <c r="E173" s="306" t="s">
        <v>914</v>
      </c>
      <c r="F173" s="306" t="str">
        <f>IF(IF('AU304'!S28&lt;&gt;0,AND(AND(NOT('AU304'!S26&lt;&gt;0),NOT('AU304'!S27&lt;&gt;0)),NOT('AU304'!S29&lt;&gt;0)),TRUE),"OK","ERROR")</f>
        <v>OK</v>
      </c>
    </row>
    <row r="174" spans="1:6" ht="51" x14ac:dyDescent="0.2">
      <c r="A174" s="306" t="s">
        <v>305</v>
      </c>
      <c r="B174" s="305" t="s">
        <v>915</v>
      </c>
      <c r="C174" s="306" t="s">
        <v>900</v>
      </c>
      <c r="D174" s="306" t="s">
        <v>916</v>
      </c>
      <c r="E174" s="306" t="s">
        <v>917</v>
      </c>
      <c r="F174" s="306" t="str">
        <f>IF(IF('AU304'!K29&lt;&gt;0,AND(AND(NOT('AU304'!K26&lt;&gt;0),NOT('AU304'!K27&lt;&gt;0)),NOT('AU304'!K28&lt;&gt;0)),TRUE),"OK","ERROR")</f>
        <v>OK</v>
      </c>
    </row>
    <row r="175" spans="1:6" ht="51" x14ac:dyDescent="0.2">
      <c r="A175" s="306" t="s">
        <v>305</v>
      </c>
      <c r="B175" s="305" t="s">
        <v>915</v>
      </c>
      <c r="C175" s="306" t="s">
        <v>900</v>
      </c>
      <c r="D175" s="306" t="s">
        <v>918</v>
      </c>
      <c r="E175" s="306" t="s">
        <v>919</v>
      </c>
      <c r="F175" s="306" t="str">
        <f>IF(IF('AU304'!S29&lt;&gt;0,AND(AND(NOT('AU304'!S26&lt;&gt;0),NOT('AU304'!S27&lt;&gt;0)),NOT('AU304'!S28&lt;&gt;0)),TRUE),"OK","ERROR")</f>
        <v>OK</v>
      </c>
    </row>
    <row r="176" spans="1:6" ht="25.5" x14ac:dyDescent="0.2">
      <c r="A176" s="306" t="s">
        <v>306</v>
      </c>
      <c r="B176" s="305" t="s">
        <v>920</v>
      </c>
      <c r="C176" s="306" t="s">
        <v>921</v>
      </c>
      <c r="D176" s="306" t="s">
        <v>922</v>
      </c>
      <c r="E176" s="306" t="s">
        <v>923</v>
      </c>
      <c r="F176" s="306" t="str">
        <f>IF(ABS('AU305'!K24-SUM('AU305'!K22,-'AU305'!K23))&lt;=0.5,"OK","ERROR")</f>
        <v>OK</v>
      </c>
    </row>
    <row r="177" spans="1:6" ht="38.25" x14ac:dyDescent="0.2">
      <c r="A177" s="306" t="s">
        <v>306</v>
      </c>
      <c r="B177" s="305" t="s">
        <v>924</v>
      </c>
      <c r="C177" s="306" t="s">
        <v>925</v>
      </c>
      <c r="D177" s="306" t="s">
        <v>926</v>
      </c>
      <c r="E177" s="306" t="s">
        <v>927</v>
      </c>
      <c r="F177" s="306" t="str">
        <f>IF(IF('AU305'!K28&gt;0,OR('AU305'!K29&gt;0,'AU305'!K30&gt;0),IF(NOT('AU305'!K28&lt;&gt;0),AND(NOT('AU305'!K29&lt;&gt;0),NOT('AU305'!K30&lt;&gt;0)),FALSE)),"OK","ERROR")</f>
        <v>OK</v>
      </c>
    </row>
    <row r="178" spans="1:6" ht="76.5" x14ac:dyDescent="0.2">
      <c r="A178" s="306" t="s">
        <v>306</v>
      </c>
      <c r="B178" s="305" t="s">
        <v>928</v>
      </c>
      <c r="C178" s="306" t="s">
        <v>929</v>
      </c>
      <c r="D178" s="306" t="s">
        <v>930</v>
      </c>
      <c r="E178" s="306" t="s">
        <v>931</v>
      </c>
      <c r="F178" s="306" t="str">
        <f>IF('AU305'!K28*0.9-('AU305'!K29+'AU305'!K30)&lt;=0.5,"OK","WARNING")</f>
        <v>OK</v>
      </c>
    </row>
    <row r="179" spans="1:6" ht="25.5" x14ac:dyDescent="0.2">
      <c r="A179" s="306" t="s">
        <v>306</v>
      </c>
      <c r="B179" s="305" t="s">
        <v>857</v>
      </c>
      <c r="C179" s="306" t="s">
        <v>858</v>
      </c>
      <c r="D179" s="306" t="s">
        <v>932</v>
      </c>
      <c r="E179" s="306" t="s">
        <v>933</v>
      </c>
      <c r="F179" s="306" t="str">
        <f>IF('AU305'!K28-('AU305'!K29+'AU305'!K30)&gt;=-0.5,"OK","WARNING")</f>
        <v>OK</v>
      </c>
    </row>
    <row r="180" spans="1:6" ht="38.25" x14ac:dyDescent="0.2">
      <c r="A180" s="306" t="s">
        <v>307</v>
      </c>
      <c r="B180" s="305" t="s">
        <v>934</v>
      </c>
      <c r="C180" s="306" t="s">
        <v>935</v>
      </c>
      <c r="D180" s="306" t="s">
        <v>936</v>
      </c>
      <c r="E180" s="306" t="s">
        <v>937</v>
      </c>
      <c r="F180" s="306" t="str">
        <f>IF(ABS(AU306A!K27-SUM(AU306A!K24,AU306A!K26,AU306A!K25,AU306A!K23,AU306A!K22))&lt;=0.5,"OK","ERROR")</f>
        <v>OK</v>
      </c>
    </row>
    <row r="181" spans="1:6" ht="38.25" x14ac:dyDescent="0.2">
      <c r="A181" s="306" t="s">
        <v>307</v>
      </c>
      <c r="B181" s="305" t="s">
        <v>934</v>
      </c>
      <c r="C181" s="306" t="s">
        <v>935</v>
      </c>
      <c r="D181" s="306" t="s">
        <v>938</v>
      </c>
      <c r="E181" s="306" t="s">
        <v>939</v>
      </c>
      <c r="F181" s="306" t="str">
        <f>IF(ABS(AU306A!L27-SUM(AU306A!L24,AU306A!L26,AU306A!L25,AU306A!L23,AU306A!L22))&lt;=0.5,"OK","ERROR")</f>
        <v>OK</v>
      </c>
    </row>
    <row r="182" spans="1:6" ht="38.25" x14ac:dyDescent="0.2">
      <c r="A182" s="306" t="s">
        <v>307</v>
      </c>
      <c r="B182" s="305" t="s">
        <v>934</v>
      </c>
      <c r="C182" s="306" t="s">
        <v>935</v>
      </c>
      <c r="D182" s="306" t="s">
        <v>940</v>
      </c>
      <c r="E182" s="306" t="s">
        <v>941</v>
      </c>
      <c r="F182" s="306" t="str">
        <f>IF(ABS(AU306A!M27-SUM(AU306A!M24,AU306A!M26,AU306A!M25,AU306A!M23,AU306A!M22))&lt;=0.5,"OK","ERROR")</f>
        <v>OK</v>
      </c>
    </row>
    <row r="183" spans="1:6" ht="38.25" x14ac:dyDescent="0.2">
      <c r="A183" s="306" t="s">
        <v>307</v>
      </c>
      <c r="B183" s="305" t="s">
        <v>934</v>
      </c>
      <c r="C183" s="306" t="s">
        <v>935</v>
      </c>
      <c r="D183" s="306" t="s">
        <v>942</v>
      </c>
      <c r="E183" s="306" t="s">
        <v>943</v>
      </c>
      <c r="F183" s="306" t="str">
        <f>IF(ABS(AU306A!N27-SUM(AU306A!N24,AU306A!N26,AU306A!N25,AU306A!N23,AU306A!N22))&lt;=0.5,"OK","ERROR")</f>
        <v>OK</v>
      </c>
    </row>
    <row r="184" spans="1:6" ht="38.25" x14ac:dyDescent="0.2">
      <c r="A184" s="306" t="s">
        <v>307</v>
      </c>
      <c r="B184" s="305" t="s">
        <v>934</v>
      </c>
      <c r="C184" s="306" t="s">
        <v>935</v>
      </c>
      <c r="D184" s="306" t="s">
        <v>944</v>
      </c>
      <c r="E184" s="306" t="s">
        <v>945</v>
      </c>
      <c r="F184" s="306" t="str">
        <f>IF(ABS(AU306A!O27-SUM(AU306A!O24,AU306A!O26,AU306A!O25,AU306A!O23,AU306A!O22))&lt;=0.5,"OK","ERROR")</f>
        <v>OK</v>
      </c>
    </row>
    <row r="185" spans="1:6" ht="38.25" x14ac:dyDescent="0.2">
      <c r="A185" s="306" t="s">
        <v>307</v>
      </c>
      <c r="B185" s="305" t="s">
        <v>934</v>
      </c>
      <c r="C185" s="306" t="s">
        <v>935</v>
      </c>
      <c r="D185" s="306" t="s">
        <v>946</v>
      </c>
      <c r="E185" s="306" t="s">
        <v>947</v>
      </c>
      <c r="F185" s="306" t="str">
        <f>IF(ABS(AU306A!P27-SUM(AU306A!P24,AU306A!P26,AU306A!P25,AU306A!P23,AU306A!P22))&lt;=0.5,"OK","ERROR")</f>
        <v>OK</v>
      </c>
    </row>
    <row r="186" spans="1:6" ht="51" x14ac:dyDescent="0.2">
      <c r="A186" s="306" t="s">
        <v>307</v>
      </c>
      <c r="B186" s="305" t="s">
        <v>934</v>
      </c>
      <c r="C186" s="306" t="s">
        <v>935</v>
      </c>
      <c r="D186" s="306" t="s">
        <v>948</v>
      </c>
      <c r="E186" s="306" t="s">
        <v>949</v>
      </c>
      <c r="F186" s="306" t="str">
        <f>IF(ABS(AU306A!K34-SUM(AU306A!K31,AU306A!K33,AU306A!K32,AU306A!K30,AU306A!K29))&lt;=0.5,"OK","ERROR")</f>
        <v>OK</v>
      </c>
    </row>
    <row r="187" spans="1:6" ht="51" x14ac:dyDescent="0.2">
      <c r="A187" s="306" t="s">
        <v>307</v>
      </c>
      <c r="B187" s="305" t="s">
        <v>934</v>
      </c>
      <c r="C187" s="306" t="s">
        <v>935</v>
      </c>
      <c r="D187" s="306" t="s">
        <v>950</v>
      </c>
      <c r="E187" s="306" t="s">
        <v>951</v>
      </c>
      <c r="F187" s="306" t="str">
        <f>IF(ABS(AU306A!L34-SUM(AU306A!L31,AU306A!L33,AU306A!L32,AU306A!L30,AU306A!L29))&lt;=0.5,"OK","ERROR")</f>
        <v>OK</v>
      </c>
    </row>
    <row r="188" spans="1:6" ht="38.25" x14ac:dyDescent="0.2">
      <c r="A188" s="306" t="s">
        <v>307</v>
      </c>
      <c r="B188" s="305" t="s">
        <v>934</v>
      </c>
      <c r="C188" s="306" t="s">
        <v>935</v>
      </c>
      <c r="D188" s="306" t="s">
        <v>952</v>
      </c>
      <c r="E188" s="306" t="s">
        <v>953</v>
      </c>
      <c r="F188" s="306" t="str">
        <f>IF(ABS(AU306A!M34-SUM(AU306A!M31,AU306A!M33,AU306A!M32,AU306A!M30,AU306A!M29))&lt;=0.5,"OK","ERROR")</f>
        <v>OK</v>
      </c>
    </row>
    <row r="189" spans="1:6" ht="51" x14ac:dyDescent="0.2">
      <c r="A189" s="306" t="s">
        <v>307</v>
      </c>
      <c r="B189" s="305" t="s">
        <v>934</v>
      </c>
      <c r="C189" s="306" t="s">
        <v>935</v>
      </c>
      <c r="D189" s="306" t="s">
        <v>954</v>
      </c>
      <c r="E189" s="306" t="s">
        <v>955</v>
      </c>
      <c r="F189" s="306" t="str">
        <f>IF(ABS(AU306A!N34-SUM(AU306A!N31,AU306A!N33,AU306A!N32,AU306A!N30,AU306A!N29))&lt;=0.5,"OK","ERROR")</f>
        <v>OK</v>
      </c>
    </row>
    <row r="190" spans="1:6" ht="51" x14ac:dyDescent="0.2">
      <c r="A190" s="306" t="s">
        <v>307</v>
      </c>
      <c r="B190" s="305" t="s">
        <v>934</v>
      </c>
      <c r="C190" s="306" t="s">
        <v>935</v>
      </c>
      <c r="D190" s="306" t="s">
        <v>956</v>
      </c>
      <c r="E190" s="306" t="s">
        <v>957</v>
      </c>
      <c r="F190" s="306" t="str">
        <f>IF(ABS(AU306A!O34-SUM(AU306A!O31,AU306A!O33,AU306A!O32,AU306A!O30,AU306A!O29))&lt;=0.5,"OK","ERROR")</f>
        <v>OK</v>
      </c>
    </row>
    <row r="191" spans="1:6" ht="38.25" x14ac:dyDescent="0.2">
      <c r="A191" s="306" t="s">
        <v>307</v>
      </c>
      <c r="B191" s="305" t="s">
        <v>934</v>
      </c>
      <c r="C191" s="306" t="s">
        <v>935</v>
      </c>
      <c r="D191" s="306" t="s">
        <v>958</v>
      </c>
      <c r="E191" s="306" t="s">
        <v>959</v>
      </c>
      <c r="F191" s="306" t="str">
        <f>IF(ABS(AU306A!P34-SUM(AU306A!P31,AU306A!P33,AU306A!P32,AU306A!P30,AU306A!P29))&lt;=0.5,"OK","ERROR")</f>
        <v>OK</v>
      </c>
    </row>
    <row r="192" spans="1:6" ht="51" x14ac:dyDescent="0.2">
      <c r="A192" s="306" t="s">
        <v>307</v>
      </c>
      <c r="B192" s="305" t="s">
        <v>934</v>
      </c>
      <c r="C192" s="306" t="s">
        <v>935</v>
      </c>
      <c r="D192" s="306" t="s">
        <v>960</v>
      </c>
      <c r="E192" s="306" t="s">
        <v>961</v>
      </c>
      <c r="F192" s="306" t="str">
        <f>IF(ABS(AU306A!K41-SUM(AU306A!K38,AU306A!K40,AU306A!K39,AU306A!K37,AU306A!K36))&lt;=0.5,"OK","ERROR")</f>
        <v>OK</v>
      </c>
    </row>
    <row r="193" spans="1:6" ht="51" x14ac:dyDescent="0.2">
      <c r="A193" s="306" t="s">
        <v>307</v>
      </c>
      <c r="B193" s="305" t="s">
        <v>934</v>
      </c>
      <c r="C193" s="306" t="s">
        <v>935</v>
      </c>
      <c r="D193" s="306" t="s">
        <v>962</v>
      </c>
      <c r="E193" s="306" t="s">
        <v>963</v>
      </c>
      <c r="F193" s="306" t="str">
        <f>IF(ABS(AU306A!L41-SUM(AU306A!L38,AU306A!L40,AU306A!L39,AU306A!L37,AU306A!L36))&lt;=0.5,"OK","ERROR")</f>
        <v>OK</v>
      </c>
    </row>
    <row r="194" spans="1:6" ht="38.25" x14ac:dyDescent="0.2">
      <c r="A194" s="306" t="s">
        <v>307</v>
      </c>
      <c r="B194" s="305" t="s">
        <v>934</v>
      </c>
      <c r="C194" s="306" t="s">
        <v>935</v>
      </c>
      <c r="D194" s="306" t="s">
        <v>964</v>
      </c>
      <c r="E194" s="306" t="s">
        <v>965</v>
      </c>
      <c r="F194" s="306" t="str">
        <f>IF(ABS(AU306A!M41-SUM(AU306A!M38,AU306A!M40,AU306A!M39,AU306A!M37,AU306A!M36))&lt;=0.5,"OK","ERROR")</f>
        <v>OK</v>
      </c>
    </row>
    <row r="195" spans="1:6" ht="51" x14ac:dyDescent="0.2">
      <c r="A195" s="306" t="s">
        <v>307</v>
      </c>
      <c r="B195" s="305" t="s">
        <v>934</v>
      </c>
      <c r="C195" s="306" t="s">
        <v>935</v>
      </c>
      <c r="D195" s="306" t="s">
        <v>966</v>
      </c>
      <c r="E195" s="306" t="s">
        <v>967</v>
      </c>
      <c r="F195" s="306" t="str">
        <f>IF(ABS(AU306A!N41-SUM(AU306A!N38,AU306A!N40,AU306A!N39,AU306A!N37,AU306A!N36))&lt;=0.5,"OK","ERROR")</f>
        <v>OK</v>
      </c>
    </row>
    <row r="196" spans="1:6" ht="51" x14ac:dyDescent="0.2">
      <c r="A196" s="306" t="s">
        <v>307</v>
      </c>
      <c r="B196" s="305" t="s">
        <v>934</v>
      </c>
      <c r="C196" s="306" t="s">
        <v>935</v>
      </c>
      <c r="D196" s="306" t="s">
        <v>968</v>
      </c>
      <c r="E196" s="306" t="s">
        <v>969</v>
      </c>
      <c r="F196" s="306" t="str">
        <f>IF(ABS(AU306A!O41-SUM(AU306A!O38,AU306A!O40,AU306A!O39,AU306A!O37,AU306A!O36))&lt;=0.5,"OK","ERROR")</f>
        <v>OK</v>
      </c>
    </row>
    <row r="197" spans="1:6" ht="38.25" x14ac:dyDescent="0.2">
      <c r="A197" s="306" t="s">
        <v>307</v>
      </c>
      <c r="B197" s="305" t="s">
        <v>934</v>
      </c>
      <c r="C197" s="306" t="s">
        <v>935</v>
      </c>
      <c r="D197" s="306" t="s">
        <v>970</v>
      </c>
      <c r="E197" s="306" t="s">
        <v>971</v>
      </c>
      <c r="F197" s="306" t="str">
        <f>IF(ABS(AU306A!P41-SUM(AU306A!P38,AU306A!P40,AU306A!P39,AU306A!P37,AU306A!P36))&lt;=0.5,"OK","ERROR")</f>
        <v>OK</v>
      </c>
    </row>
    <row r="198" spans="1:6" ht="38.25" x14ac:dyDescent="0.2">
      <c r="A198" s="306" t="s">
        <v>307</v>
      </c>
      <c r="B198" s="305" t="s">
        <v>934</v>
      </c>
      <c r="C198" s="306" t="s">
        <v>935</v>
      </c>
      <c r="D198" s="306" t="s">
        <v>972</v>
      </c>
      <c r="E198" s="306" t="s">
        <v>973</v>
      </c>
      <c r="F198" s="306" t="str">
        <f>IF(ABS(AU306A!K48-SUM(AU306A!K45,AU306A!K47,AU306A!K46,AU306A!K44,AU306A!K43))&lt;=0.5,"OK","ERROR")</f>
        <v>OK</v>
      </c>
    </row>
    <row r="199" spans="1:6" ht="38.25" x14ac:dyDescent="0.2">
      <c r="A199" s="306" t="s">
        <v>307</v>
      </c>
      <c r="B199" s="305" t="s">
        <v>934</v>
      </c>
      <c r="C199" s="306" t="s">
        <v>935</v>
      </c>
      <c r="D199" s="306" t="s">
        <v>974</v>
      </c>
      <c r="E199" s="306" t="s">
        <v>975</v>
      </c>
      <c r="F199" s="306" t="str">
        <f>IF(ABS(AU306A!L48-SUM(AU306A!L45,AU306A!L47,AU306A!L46,AU306A!L44,AU306A!L43))&lt;=0.5,"OK","ERROR")</f>
        <v>OK</v>
      </c>
    </row>
    <row r="200" spans="1:6" ht="38.25" x14ac:dyDescent="0.2">
      <c r="A200" s="306" t="s">
        <v>307</v>
      </c>
      <c r="B200" s="305" t="s">
        <v>934</v>
      </c>
      <c r="C200" s="306" t="s">
        <v>935</v>
      </c>
      <c r="D200" s="306" t="s">
        <v>976</v>
      </c>
      <c r="E200" s="306" t="s">
        <v>977</v>
      </c>
      <c r="F200" s="306" t="str">
        <f>IF(ABS(AU306A!M48-SUM(AU306A!M45,AU306A!M47,AU306A!M46,AU306A!M44,AU306A!M43))&lt;=0.5,"OK","ERROR")</f>
        <v>OK</v>
      </c>
    </row>
    <row r="201" spans="1:6" ht="38.25" x14ac:dyDescent="0.2">
      <c r="A201" s="306" t="s">
        <v>307</v>
      </c>
      <c r="B201" s="305" t="s">
        <v>934</v>
      </c>
      <c r="C201" s="306" t="s">
        <v>935</v>
      </c>
      <c r="D201" s="306" t="s">
        <v>978</v>
      </c>
      <c r="E201" s="306" t="s">
        <v>979</v>
      </c>
      <c r="F201" s="306" t="str">
        <f>IF(ABS(AU306A!N48-SUM(AU306A!N45,AU306A!N47,AU306A!N46,AU306A!N44,AU306A!N43))&lt;=0.5,"OK","ERROR")</f>
        <v>OK</v>
      </c>
    </row>
    <row r="202" spans="1:6" ht="38.25" x14ac:dyDescent="0.2">
      <c r="A202" s="306" t="s">
        <v>307</v>
      </c>
      <c r="B202" s="305" t="s">
        <v>934</v>
      </c>
      <c r="C202" s="306" t="s">
        <v>935</v>
      </c>
      <c r="D202" s="306" t="s">
        <v>980</v>
      </c>
      <c r="E202" s="306" t="s">
        <v>981</v>
      </c>
      <c r="F202" s="306" t="str">
        <f>IF(ABS(AU306A!O48-SUM(AU306A!O45,AU306A!O47,AU306A!O46,AU306A!O44,AU306A!O43))&lt;=0.5,"OK","ERROR")</f>
        <v>OK</v>
      </c>
    </row>
    <row r="203" spans="1:6" ht="38.25" x14ac:dyDescent="0.2">
      <c r="A203" s="306" t="s">
        <v>307</v>
      </c>
      <c r="B203" s="305" t="s">
        <v>934</v>
      </c>
      <c r="C203" s="306" t="s">
        <v>935</v>
      </c>
      <c r="D203" s="306" t="s">
        <v>982</v>
      </c>
      <c r="E203" s="306" t="s">
        <v>983</v>
      </c>
      <c r="F203" s="306" t="str">
        <f>IF(ABS(AU306A!P48-SUM(AU306A!P45,AU306A!P47,AU306A!P46,AU306A!P44,AU306A!P43))&lt;=0.5,"OK","ERROR")</f>
        <v>OK</v>
      </c>
    </row>
    <row r="204" spans="1:6" ht="51" x14ac:dyDescent="0.2">
      <c r="A204" s="306" t="s">
        <v>307</v>
      </c>
      <c r="B204" s="305" t="s">
        <v>934</v>
      </c>
      <c r="C204" s="306" t="s">
        <v>935</v>
      </c>
      <c r="D204" s="306" t="s">
        <v>984</v>
      </c>
      <c r="E204" s="306" t="s">
        <v>985</v>
      </c>
      <c r="F204" s="306" t="str">
        <f>IF(ABS(AU306A!K61-SUM(AU306A!K58,AU306A!K60,AU306A!K59,AU306A!K57,AU306A!K56))&lt;=0.5,"OK","ERROR")</f>
        <v>OK</v>
      </c>
    </row>
    <row r="205" spans="1:6" ht="51" x14ac:dyDescent="0.2">
      <c r="A205" s="306" t="s">
        <v>307</v>
      </c>
      <c r="B205" s="305" t="s">
        <v>934</v>
      </c>
      <c r="C205" s="306" t="s">
        <v>935</v>
      </c>
      <c r="D205" s="306" t="s">
        <v>986</v>
      </c>
      <c r="E205" s="306" t="s">
        <v>987</v>
      </c>
      <c r="F205" s="306" t="str">
        <f>IF(ABS(AU306A!L61-SUM(AU306A!L58,AU306A!L60,AU306A!L59,AU306A!L57,AU306A!L56))&lt;=0.5,"OK","ERROR")</f>
        <v>OK</v>
      </c>
    </row>
    <row r="206" spans="1:6" ht="38.25" x14ac:dyDescent="0.2">
      <c r="A206" s="306" t="s">
        <v>307</v>
      </c>
      <c r="B206" s="305" t="s">
        <v>934</v>
      </c>
      <c r="C206" s="306" t="s">
        <v>935</v>
      </c>
      <c r="D206" s="306" t="s">
        <v>988</v>
      </c>
      <c r="E206" s="306" t="s">
        <v>989</v>
      </c>
      <c r="F206" s="306" t="str">
        <f>IF(ABS(AU306A!M61-SUM(AU306A!M58,AU306A!M60,AU306A!M59,AU306A!M57,AU306A!M56))&lt;=0.5,"OK","ERROR")</f>
        <v>OK</v>
      </c>
    </row>
    <row r="207" spans="1:6" ht="51" x14ac:dyDescent="0.2">
      <c r="A207" s="306" t="s">
        <v>307</v>
      </c>
      <c r="B207" s="305" t="s">
        <v>934</v>
      </c>
      <c r="C207" s="306" t="s">
        <v>935</v>
      </c>
      <c r="D207" s="306" t="s">
        <v>990</v>
      </c>
      <c r="E207" s="306" t="s">
        <v>991</v>
      </c>
      <c r="F207" s="306" t="str">
        <f>IF(ABS(AU306A!N61-SUM(AU306A!N58,AU306A!N60,AU306A!N59,AU306A!N57,AU306A!N56))&lt;=0.5,"OK","ERROR")</f>
        <v>OK</v>
      </c>
    </row>
    <row r="208" spans="1:6" ht="51" x14ac:dyDescent="0.2">
      <c r="A208" s="306" t="s">
        <v>307</v>
      </c>
      <c r="B208" s="305" t="s">
        <v>934</v>
      </c>
      <c r="C208" s="306" t="s">
        <v>935</v>
      </c>
      <c r="D208" s="306" t="s">
        <v>992</v>
      </c>
      <c r="E208" s="306" t="s">
        <v>993</v>
      </c>
      <c r="F208" s="306" t="str">
        <f>IF(ABS(AU306A!O61-SUM(AU306A!O58,AU306A!O60,AU306A!O59,AU306A!O57,AU306A!O56))&lt;=0.5,"OK","ERROR")</f>
        <v>OK</v>
      </c>
    </row>
    <row r="209" spans="1:6" ht="38.25" x14ac:dyDescent="0.2">
      <c r="A209" s="306" t="s">
        <v>307</v>
      </c>
      <c r="B209" s="305" t="s">
        <v>934</v>
      </c>
      <c r="C209" s="306" t="s">
        <v>935</v>
      </c>
      <c r="D209" s="306" t="s">
        <v>994</v>
      </c>
      <c r="E209" s="306" t="s">
        <v>995</v>
      </c>
      <c r="F209" s="306" t="str">
        <f>IF(ABS(AU306A!P61-SUM(AU306A!P58,AU306A!P60,AU306A!P59,AU306A!P57,AU306A!P56))&lt;=0.5,"OK","ERROR")</f>
        <v>OK</v>
      </c>
    </row>
    <row r="210" spans="1:6" ht="38.25" x14ac:dyDescent="0.2">
      <c r="A210" s="306" t="s">
        <v>307</v>
      </c>
      <c r="B210" s="305" t="s">
        <v>996</v>
      </c>
      <c r="C210" s="306" t="s">
        <v>997</v>
      </c>
      <c r="D210" s="306" t="s">
        <v>998</v>
      </c>
      <c r="E210" s="306" t="s">
        <v>999</v>
      </c>
      <c r="F210" s="306" t="str">
        <f>IF(ABS(AU306A!K54-SUM(AU306A!K50,AU306A!K52,AU306A!K51,AU306A!K53))&lt;=0.5,"OK","ERROR")</f>
        <v>OK</v>
      </c>
    </row>
    <row r="211" spans="1:6" ht="38.25" x14ac:dyDescent="0.2">
      <c r="A211" s="306" t="s">
        <v>307</v>
      </c>
      <c r="B211" s="305" t="s">
        <v>996</v>
      </c>
      <c r="C211" s="306" t="s">
        <v>997</v>
      </c>
      <c r="D211" s="306" t="s">
        <v>1000</v>
      </c>
      <c r="E211" s="306" t="s">
        <v>1001</v>
      </c>
      <c r="F211" s="306" t="str">
        <f>IF(ABS(AU306A!L54-SUM(AU306A!L50,AU306A!L52,AU306A!L51,AU306A!L53))&lt;=0.5,"OK","ERROR")</f>
        <v>OK</v>
      </c>
    </row>
    <row r="212" spans="1:6" ht="38.25" x14ac:dyDescent="0.2">
      <c r="A212" s="306" t="s">
        <v>307</v>
      </c>
      <c r="B212" s="305" t="s">
        <v>996</v>
      </c>
      <c r="C212" s="306" t="s">
        <v>997</v>
      </c>
      <c r="D212" s="306" t="s">
        <v>1002</v>
      </c>
      <c r="E212" s="306" t="s">
        <v>1003</v>
      </c>
      <c r="F212" s="306" t="str">
        <f>IF(ABS(AU306A!M54-SUM(AU306A!M50,AU306A!M52,AU306A!M51,AU306A!M53))&lt;=0.5,"OK","ERROR")</f>
        <v>OK</v>
      </c>
    </row>
    <row r="213" spans="1:6" ht="38.25" x14ac:dyDescent="0.2">
      <c r="A213" s="306" t="s">
        <v>307</v>
      </c>
      <c r="B213" s="305" t="s">
        <v>996</v>
      </c>
      <c r="C213" s="306" t="s">
        <v>997</v>
      </c>
      <c r="D213" s="306" t="s">
        <v>1004</v>
      </c>
      <c r="E213" s="306" t="s">
        <v>1005</v>
      </c>
      <c r="F213" s="306" t="str">
        <f>IF(ABS(AU306A!N54-SUM(AU306A!N50,AU306A!N52,AU306A!N51,AU306A!N53))&lt;=0.5,"OK","ERROR")</f>
        <v>OK</v>
      </c>
    </row>
    <row r="214" spans="1:6" ht="38.25" x14ac:dyDescent="0.2">
      <c r="A214" s="306" t="s">
        <v>307</v>
      </c>
      <c r="B214" s="305" t="s">
        <v>996</v>
      </c>
      <c r="C214" s="306" t="s">
        <v>997</v>
      </c>
      <c r="D214" s="306" t="s">
        <v>1006</v>
      </c>
      <c r="E214" s="306" t="s">
        <v>1007</v>
      </c>
      <c r="F214" s="306" t="str">
        <f>IF(ABS(AU306A!O54-SUM(AU306A!O50,AU306A!O52,AU306A!O51,AU306A!O53))&lt;=0.5,"OK","ERROR")</f>
        <v>OK</v>
      </c>
    </row>
    <row r="215" spans="1:6" ht="38.25" x14ac:dyDescent="0.2">
      <c r="A215" s="306" t="s">
        <v>307</v>
      </c>
      <c r="B215" s="305" t="s">
        <v>996</v>
      </c>
      <c r="C215" s="306" t="s">
        <v>997</v>
      </c>
      <c r="D215" s="306" t="s">
        <v>1008</v>
      </c>
      <c r="E215" s="306" t="s">
        <v>1009</v>
      </c>
      <c r="F215" s="306" t="str">
        <f>IF(ABS(AU306A!P54-SUM(AU306A!P50,AU306A!P52,AU306A!P51,AU306A!P53))&lt;=0.5,"OK","ERROR")</f>
        <v>OK</v>
      </c>
    </row>
    <row r="216" spans="1:6" ht="25.5" x14ac:dyDescent="0.2">
      <c r="A216" s="306" t="s">
        <v>307</v>
      </c>
      <c r="B216" s="305" t="s">
        <v>1010</v>
      </c>
      <c r="C216" s="306" t="s">
        <v>1011</v>
      </c>
      <c r="D216" s="306" t="s">
        <v>1012</v>
      </c>
      <c r="E216" s="306" t="s">
        <v>1013</v>
      </c>
      <c r="F216" s="306" t="str">
        <f>IF(AU306A!K62-SUM(AU306A!K63)&gt;=-0.5,"OK","WARNING")</f>
        <v>OK</v>
      </c>
    </row>
    <row r="217" spans="1:6" ht="25.5" x14ac:dyDescent="0.2">
      <c r="A217" s="306" t="s">
        <v>307</v>
      </c>
      <c r="B217" s="305" t="s">
        <v>1010</v>
      </c>
      <c r="C217" s="306" t="s">
        <v>1011</v>
      </c>
      <c r="D217" s="306" t="s">
        <v>1014</v>
      </c>
      <c r="E217" s="306" t="s">
        <v>1015</v>
      </c>
      <c r="F217" s="306" t="str">
        <f>IF(AU306A!L62-SUM(AU306A!L63)&gt;=-0.5,"OK","WARNING")</f>
        <v>OK</v>
      </c>
    </row>
    <row r="218" spans="1:6" ht="25.5" x14ac:dyDescent="0.2">
      <c r="A218" s="306" t="s">
        <v>307</v>
      </c>
      <c r="B218" s="305" t="s">
        <v>1010</v>
      </c>
      <c r="C218" s="306" t="s">
        <v>1011</v>
      </c>
      <c r="D218" s="306" t="s">
        <v>1016</v>
      </c>
      <c r="E218" s="306" t="s">
        <v>1017</v>
      </c>
      <c r="F218" s="306" t="str">
        <f>IF(AU306A!N62-SUM(AU306A!N63)&gt;=-0.5,"OK","WARNING")</f>
        <v>OK</v>
      </c>
    </row>
    <row r="219" spans="1:6" ht="25.5" x14ac:dyDescent="0.2">
      <c r="A219" s="306" t="s">
        <v>307</v>
      </c>
      <c r="B219" s="305" t="s">
        <v>1010</v>
      </c>
      <c r="C219" s="306" t="s">
        <v>1011</v>
      </c>
      <c r="D219" s="306" t="s">
        <v>1018</v>
      </c>
      <c r="E219" s="306" t="s">
        <v>1019</v>
      </c>
      <c r="F219" s="306" t="str">
        <f>IF(AU306A!O62-SUM(AU306A!O63)&gt;=-0.5,"OK","WARNING")</f>
        <v>OK</v>
      </c>
    </row>
    <row r="220" spans="1:6" ht="51" x14ac:dyDescent="0.2">
      <c r="A220" s="306" t="s">
        <v>307</v>
      </c>
      <c r="B220" s="305" t="s">
        <v>1020</v>
      </c>
      <c r="C220" s="306" t="s">
        <v>1021</v>
      </c>
      <c r="D220" s="306" t="s">
        <v>1022</v>
      </c>
      <c r="E220" s="306" t="s">
        <v>1023</v>
      </c>
      <c r="F220" s="306" t="str">
        <f>IF(ABS(AU306A!K62-(AU306A!K27+AU306A!K34+AU306A!K41+AU306A!K48+AU306A!K54+AU306A!K61))&lt;=0.5,"OK","ERROR")</f>
        <v>OK</v>
      </c>
    </row>
    <row r="221" spans="1:6" ht="51" x14ac:dyDescent="0.2">
      <c r="A221" s="306" t="s">
        <v>307</v>
      </c>
      <c r="B221" s="305" t="s">
        <v>1020</v>
      </c>
      <c r="C221" s="306" t="s">
        <v>1021</v>
      </c>
      <c r="D221" s="306" t="s">
        <v>1024</v>
      </c>
      <c r="E221" s="306" t="s">
        <v>1025</v>
      </c>
      <c r="F221" s="306" t="str">
        <f>IF(ABS(AU306A!L62-(AU306A!L27+AU306A!L34+AU306A!L41+AU306A!L48+AU306A!L54+AU306A!L61))&lt;=0.5,"OK","ERROR")</f>
        <v>OK</v>
      </c>
    </row>
    <row r="222" spans="1:6" ht="38.25" x14ac:dyDescent="0.2">
      <c r="A222" s="306" t="s">
        <v>307</v>
      </c>
      <c r="B222" s="305" t="s">
        <v>1020</v>
      </c>
      <c r="C222" s="306" t="s">
        <v>1021</v>
      </c>
      <c r="D222" s="306" t="s">
        <v>1026</v>
      </c>
      <c r="E222" s="306" t="s">
        <v>1027</v>
      </c>
      <c r="F222" s="306" t="str">
        <f>IF(ABS(AU306A!M62-(AU306A!M27+AU306A!M34+AU306A!M41+AU306A!M48+AU306A!M54+AU306A!M61))&lt;=0.5,"OK","ERROR")</f>
        <v>OK</v>
      </c>
    </row>
    <row r="223" spans="1:6" ht="51" x14ac:dyDescent="0.2">
      <c r="A223" s="306" t="s">
        <v>307</v>
      </c>
      <c r="B223" s="305" t="s">
        <v>1020</v>
      </c>
      <c r="C223" s="306" t="s">
        <v>1021</v>
      </c>
      <c r="D223" s="306" t="s">
        <v>1028</v>
      </c>
      <c r="E223" s="306" t="s">
        <v>1029</v>
      </c>
      <c r="F223" s="306" t="str">
        <f>IF(ABS(AU306A!N62-(AU306A!N27+AU306A!N34+AU306A!N41+AU306A!N48+AU306A!N54+AU306A!N61))&lt;=0.5,"OK","ERROR")</f>
        <v>OK</v>
      </c>
    </row>
    <row r="224" spans="1:6" ht="51" x14ac:dyDescent="0.2">
      <c r="A224" s="306" t="s">
        <v>307</v>
      </c>
      <c r="B224" s="305" t="s">
        <v>1020</v>
      </c>
      <c r="C224" s="306" t="s">
        <v>1021</v>
      </c>
      <c r="D224" s="306" t="s">
        <v>1030</v>
      </c>
      <c r="E224" s="306" t="s">
        <v>1031</v>
      </c>
      <c r="F224" s="306" t="str">
        <f>IF(ABS(AU306A!O62-(AU306A!O27+AU306A!O34+AU306A!O41+AU306A!O48+AU306A!O54+AU306A!O61))&lt;=0.5,"OK","ERROR")</f>
        <v>OK</v>
      </c>
    </row>
    <row r="225" spans="1:6" ht="38.25" x14ac:dyDescent="0.2">
      <c r="A225" s="306" t="s">
        <v>307</v>
      </c>
      <c r="B225" s="305" t="s">
        <v>1020</v>
      </c>
      <c r="C225" s="306" t="s">
        <v>1021</v>
      </c>
      <c r="D225" s="306" t="s">
        <v>1032</v>
      </c>
      <c r="E225" s="306" t="s">
        <v>1033</v>
      </c>
      <c r="F225" s="306" t="str">
        <f>IF(ABS(AU306A!P62-(AU306A!P27+AU306A!P34+AU306A!P41+AU306A!P48+AU306A!P54+AU306A!P61))&lt;=0.5,"OK","ERROR")</f>
        <v>OK</v>
      </c>
    </row>
    <row r="226" spans="1:6" ht="51" x14ac:dyDescent="0.2">
      <c r="A226" s="306" t="s">
        <v>308</v>
      </c>
      <c r="B226" s="305" t="s">
        <v>1034</v>
      </c>
      <c r="C226" s="306" t="s">
        <v>1035</v>
      </c>
      <c r="D226" s="306" t="s">
        <v>1036</v>
      </c>
      <c r="E226" s="306" t="s">
        <v>1037</v>
      </c>
      <c r="F226" s="306" t="str">
        <f>IF(AU306B!K21-SUM(AU306B!K24,AU306B!K23)&gt;=-0.5,"OK","WARNING")</f>
        <v>OK</v>
      </c>
    </row>
    <row r="227" spans="1:6" ht="63.75" x14ac:dyDescent="0.2">
      <c r="A227" s="306" t="s">
        <v>1038</v>
      </c>
      <c r="B227" s="306" t="s">
        <v>1039</v>
      </c>
      <c r="C227" s="306" t="s">
        <v>1040</v>
      </c>
      <c r="D227" s="306" t="s">
        <v>1041</v>
      </c>
      <c r="E227" s="306" t="s">
        <v>1042</v>
      </c>
      <c r="F227" s="306" t="str">
        <f>IF(AU306A!K62+AU306A!N62-AU306B!K21&gt;=-0.5,"OK","WARNING")</f>
        <v>OK</v>
      </c>
    </row>
    <row r="228" spans="1:6" ht="63.75" x14ac:dyDescent="0.2">
      <c r="A228" s="306" t="s">
        <v>1038</v>
      </c>
      <c r="B228" s="306" t="s">
        <v>1039</v>
      </c>
      <c r="C228" s="306" t="s">
        <v>1040</v>
      </c>
      <c r="D228" s="306" t="s">
        <v>1043</v>
      </c>
      <c r="E228" s="306" t="s">
        <v>1044</v>
      </c>
      <c r="F228" s="306" t="str">
        <f>IF(AU306A!L62+AU306A!O62-AU306B!L21&gt;=-0.5,"OK","WARNING")</f>
        <v>OK</v>
      </c>
    </row>
    <row r="229" spans="1:6" ht="178.5" x14ac:dyDescent="0.2">
      <c r="A229" s="306" t="s">
        <v>1045</v>
      </c>
      <c r="B229" s="306" t="s">
        <v>1046</v>
      </c>
      <c r="C229" s="306" t="s">
        <v>1047</v>
      </c>
      <c r="D229" s="306" t="s">
        <v>1048</v>
      </c>
      <c r="E229" s="306" t="s">
        <v>1049</v>
      </c>
      <c r="F229" s="306" t="str">
        <f>IF(IF('AU309'!K22&lt;&gt;0,OR(ABS('AU309'!K22-('AU301'!K66+'AU301'!K67+'AU301'!K68+'AU301'!K70+'AU301'!K71-'AU301'!K72+'AU301'!K73+'AU301'!K74)/'AU301'!K76)&lt;=ABS(0.05*('AU301'!K66+'AU301'!K67+'AU301'!K68+'AU301'!K70+'AU301'!K71-'AU301'!K72+'AU301'!K73+'AU301'!K74)/'AU301'!K76),ABS('AU309'!K22-('AU301'!K66+'AU301'!K67+'AU301'!K68+'AU301'!K70+'AU301'!K71-'AU301'!K72+'AU301'!K73+'AU301'!K74)/'AU301'!K76)&lt;=0.002),TRUE),"OK","WARNING")</f>
        <v>OK</v>
      </c>
    </row>
    <row r="230" spans="1:6" ht="102" x14ac:dyDescent="0.2">
      <c r="A230" s="306" t="s">
        <v>1045</v>
      </c>
      <c r="B230" s="306" t="s">
        <v>1050</v>
      </c>
      <c r="C230" s="306" t="s">
        <v>1051</v>
      </c>
      <c r="D230" s="306" t="s">
        <v>1052</v>
      </c>
      <c r="E230" s="306" t="s">
        <v>1053</v>
      </c>
      <c r="F230" s="306" t="str">
        <f>IF(IF('AU309'!K23&lt;&gt;0,OR(ABS('AU309'!K23-('AU301'!K55+'AU301'!K59)/('AU301'!K25+'AU301'!K26))&lt;=ABS(0.05*('AU301'!K55+'AU301'!K59)/('AU301'!K25+'AU301'!K26)),ABS('AU309'!K23-('AU301'!K55+'AU301'!K59)/('AU301'!K25+'AU301'!K26))&lt;=0.02),TRUE),"OK","WARNING")</f>
        <v>OK</v>
      </c>
    </row>
    <row r="231" spans="1:6" ht="114.75" x14ac:dyDescent="0.2">
      <c r="A231" s="306" t="s">
        <v>1054</v>
      </c>
      <c r="B231" s="306" t="s">
        <v>1055</v>
      </c>
      <c r="C231" s="306" t="s">
        <v>1056</v>
      </c>
      <c r="D231" s="306" t="s">
        <v>1057</v>
      </c>
      <c r="E231" s="306" t="s">
        <v>1058</v>
      </c>
      <c r="F231" s="306" t="e">
        <f>IF(OR(ABS('AU309'!K25-('AU304'!S38+'AU304'!S39)/('AU301'!K110+'AU301'!K118))&lt;=ABS(0.05*('AU304'!S38+'AU304'!S39)/('AU301'!K110+'AU301'!K118)),ABS('AU309'!K25-('AU304'!S38+'AU304'!S39)/('AU301'!K110+'AU301'!K118))&lt;=0.002),"OK","WARNING")</f>
        <v>#DIV/0!</v>
      </c>
    </row>
    <row r="232" spans="1:6" ht="76.5" x14ac:dyDescent="0.2">
      <c r="A232" s="306" t="s">
        <v>1059</v>
      </c>
      <c r="B232" s="306" t="s">
        <v>1060</v>
      </c>
      <c r="C232" s="306" t="s">
        <v>1061</v>
      </c>
      <c r="D232" s="306" t="s">
        <v>1062</v>
      </c>
      <c r="E232" s="306" t="s">
        <v>1063</v>
      </c>
      <c r="F232" s="306" t="e">
        <f>IF(OR(ABS('AU309'!K26-('AU305'!K26+'AU305'!K27)/'AU305'!K24)&lt;=ABS(0.05*('AU305'!K26+'AU305'!K27)/'AU305'!K24),ABS('AU309'!K26-('AU305'!K26+'AU305'!K27)/'AU305'!K24)&lt;=0.02),"OK","WARNING")</f>
        <v>#DIV/0!</v>
      </c>
    </row>
    <row r="233" spans="1:6" ht="89.25" x14ac:dyDescent="0.2">
      <c r="A233" s="306" t="s">
        <v>1064</v>
      </c>
      <c r="B233" s="306" t="s">
        <v>1065</v>
      </c>
      <c r="C233" s="306" t="s">
        <v>1066</v>
      </c>
      <c r="D233" s="306" t="s">
        <v>1067</v>
      </c>
      <c r="E233" s="306" t="s">
        <v>1068</v>
      </c>
      <c r="F233" s="306" t="e">
        <f>IF(OR(ABS('AU309'!K27-'AU305'!K22/('AU301'!K110+'AU301'!K118))&lt;=ABS(0.05*'AU305'!K22/('AU301'!K110+'AU301'!K118)),ABS('AU309'!K27-'AU305'!K22/('AU301'!K110+'AU301'!K118))&lt;=0.001),"OK","WARNING")</f>
        <v>#DIV/0!</v>
      </c>
    </row>
    <row r="234" spans="1:6" ht="51" x14ac:dyDescent="0.2">
      <c r="A234" s="306" t="s">
        <v>1064</v>
      </c>
      <c r="B234" s="306" t="s">
        <v>1069</v>
      </c>
      <c r="C234" s="306" t="s">
        <v>1070</v>
      </c>
      <c r="D234" s="306" t="s">
        <v>1071</v>
      </c>
      <c r="E234" s="306" t="s">
        <v>1072</v>
      </c>
      <c r="F234" s="306" t="e">
        <f>IF(OR(ABS('AU309'!K28-'AU305'!K29/'AU301'!K25)&lt;=ABS(0.05*'AU305'!K29/'AU301'!K25),ABS('AU309'!K28-'AU305'!K29/'AU301'!K25)&lt;=0.002),"OK","WARNING")</f>
        <v>#DIV/0!</v>
      </c>
    </row>
    <row r="235" spans="1:6" ht="51" x14ac:dyDescent="0.2">
      <c r="A235" s="306" t="s">
        <v>1064</v>
      </c>
      <c r="B235" s="306" t="s">
        <v>1073</v>
      </c>
      <c r="C235" s="306" t="s">
        <v>1074</v>
      </c>
      <c r="D235" s="306" t="s">
        <v>1075</v>
      </c>
      <c r="E235" s="306" t="s">
        <v>1076</v>
      </c>
      <c r="F235" s="306" t="e">
        <f>IF(OR(ABS('AU309'!K29-'AU305'!K30/'AU301'!K26)&lt;=ABS(0.05*'AU305'!K30/'AU301'!K26),ABS('AU309'!K29-'AU305'!K30/'AU301'!K26)&lt;=0.002),"OK","WARNING")</f>
        <v>#DIV/0!</v>
      </c>
    </row>
    <row r="236" spans="1:6" ht="76.5" x14ac:dyDescent="0.2">
      <c r="A236" s="306" t="s">
        <v>1077</v>
      </c>
      <c r="B236" s="306" t="s">
        <v>1078</v>
      </c>
      <c r="C236" s="306" t="s">
        <v>1079</v>
      </c>
      <c r="D236" s="306" t="s">
        <v>1080</v>
      </c>
      <c r="E236" s="306" t="s">
        <v>1081</v>
      </c>
      <c r="F236" s="306" t="e">
        <f>IF(OR(ABS('AU309'!K37-'AU302'!K46/('AU302'!K28+'AU302'!K34+'AU302'!K35+'AU302'!K42))&lt;=ABS(0.05*'AU302'!K46/('AU302'!K28+'AU302'!K34+'AU302'!K35+'AU302'!K42)),ABS('AU309'!K37-'AU302'!K46/('AU302'!K28+'AU302'!K34+'AU302'!K35+'AU302'!K42))&lt;=0.02),"OK","WARNING")</f>
        <v>#DIV/0!</v>
      </c>
    </row>
    <row r="237" spans="1:6" ht="204" x14ac:dyDescent="0.2">
      <c r="A237" s="306" t="s">
        <v>1082</v>
      </c>
      <c r="B237" s="306" t="s">
        <v>1083</v>
      </c>
      <c r="C237" s="306" t="s">
        <v>1084</v>
      </c>
      <c r="D237" s="306" t="s">
        <v>1085</v>
      </c>
      <c r="E237" s="306" t="s">
        <v>1086</v>
      </c>
      <c r="F237" s="306" t="str">
        <f>IF(IF('AU309'!K39&lt;&gt;0,OR(ABS('AU309'!K39-'AU302'!K49/('AU301'!K66+'AU301'!K67+'AU301'!K68+'AU301'!K70+'AU301'!K71-'AU301'!K72+'AU301'!K74+'AU301'!K73))&lt;=ABS(0.05*'AU302'!K49/('AU301'!K66+'AU301'!K67+'AU301'!K68+'AU301'!K70+'AU301'!K71-'AU301'!K72+'AU301'!K74+'AU301'!K73)),ABS('AU309'!K39-'AU302'!K49/('AU301'!K66+'AU301'!K67+'AU301'!K68+'AU301'!K70+'AU301'!K71-'AU301'!K72+'AU301'!K74+'AU301'!K73))&lt;=0.001),TRUE),"OK","WARNING")</f>
        <v>OK</v>
      </c>
    </row>
    <row r="238" spans="1:6" ht="204" x14ac:dyDescent="0.2">
      <c r="A238" s="306" t="s">
        <v>1082</v>
      </c>
      <c r="B238" s="306" t="s">
        <v>1087</v>
      </c>
      <c r="C238" s="306" t="s">
        <v>1088</v>
      </c>
      <c r="D238" s="306" t="s">
        <v>1089</v>
      </c>
      <c r="E238" s="306" t="s">
        <v>1090</v>
      </c>
      <c r="F238" s="306" t="str">
        <f>IF(IF('AU309'!K40&lt;&gt;0,OR(ABS('AU309'!K40-'AU302'!K54/('AU301'!K66+'AU301'!K67+'AU301'!K68+'AU301'!K70+'AU301'!K71-'AU301'!K72+'AU301'!K73+'AU301'!K74))&lt;=ABS(0.05*'AU302'!K54/('AU301'!K66+'AU301'!K67+'AU301'!K68+'AU301'!K70+'AU301'!K71-'AU301'!K72+'AU301'!K73+'AU301'!K74)),ABS('AU309'!K40-'AU302'!K54/('AU301'!K66+'AU301'!K67+'AU301'!K68+'AU301'!K70+'AU301'!K71-'AU301'!K72+'AU301'!K73+'AU301'!K74))&lt;=0.002),TRUE),"OK","WARNING")</f>
        <v>OK</v>
      </c>
    </row>
    <row r="239" spans="1:6" ht="15" x14ac:dyDescent="0.2">
      <c r="A239" s="306" t="s">
        <v>442</v>
      </c>
      <c r="B239" s="305" t="s">
        <v>1091</v>
      </c>
      <c r="C239" s="306" t="s">
        <v>1092</v>
      </c>
      <c r="D239" s="306" t="s">
        <v>1093</v>
      </c>
      <c r="E239" s="306" t="s">
        <v>1094</v>
      </c>
      <c r="F239" s="306" t="str">
        <f>IF(NOT(ISBLANK(AUMD1!K22)),"OK","ERROR")</f>
        <v>ERROR</v>
      </c>
    </row>
    <row r="240" spans="1:6" ht="15" x14ac:dyDescent="0.2">
      <c r="A240" s="306" t="s">
        <v>442</v>
      </c>
      <c r="B240" s="305" t="s">
        <v>1091</v>
      </c>
      <c r="C240" s="306" t="s">
        <v>1092</v>
      </c>
      <c r="D240" s="306" t="s">
        <v>1095</v>
      </c>
      <c r="E240" s="306" t="s">
        <v>1096</v>
      </c>
      <c r="F240" s="306" t="str">
        <f>IF(NOT(ISBLANK(AUMD1!K26)),"OK","ERROR")</f>
        <v>ERROR</v>
      </c>
    </row>
    <row r="241" spans="1:6" ht="15" x14ac:dyDescent="0.2">
      <c r="A241" s="306" t="s">
        <v>442</v>
      </c>
      <c r="B241" s="305" t="s">
        <v>1091</v>
      </c>
      <c r="C241" s="306" t="s">
        <v>1092</v>
      </c>
      <c r="D241" s="306" t="s">
        <v>1097</v>
      </c>
      <c r="E241" s="306" t="s">
        <v>1098</v>
      </c>
      <c r="F241" s="306" t="str">
        <f>IF(NOT(ISBLANK(AUMD1!K31)),"OK","ERROR")</f>
        <v>ERROR</v>
      </c>
    </row>
    <row r="242" spans="1:6" ht="25.5" x14ac:dyDescent="0.2">
      <c r="A242" s="306" t="s">
        <v>442</v>
      </c>
      <c r="B242" s="305" t="s">
        <v>1099</v>
      </c>
      <c r="C242" s="306" t="s">
        <v>1100</v>
      </c>
      <c r="D242" s="306" t="s">
        <v>1101</v>
      </c>
      <c r="E242" s="306" t="s">
        <v>1102</v>
      </c>
      <c r="F242" s="306" t="str">
        <f>IF(IF(AUMD1!K22="REV",OR(OR(AUMD1!K26="REA",AUMD1!K26="REB"),AUMD1!K26="REC"),TRUE),"OK","WARNING")</f>
        <v>OK</v>
      </c>
    </row>
    <row r="243" spans="1:6" ht="25.5" x14ac:dyDescent="0.2">
      <c r="A243" s="306" t="s">
        <v>442</v>
      </c>
      <c r="B243" s="305" t="s">
        <v>1103</v>
      </c>
      <c r="C243" s="306" t="s">
        <v>1100</v>
      </c>
      <c r="D243" s="306" t="s">
        <v>1104</v>
      </c>
      <c r="E243" s="306" t="s">
        <v>1105</v>
      </c>
      <c r="F243" s="306" t="str">
        <f>IF(IF(OR(AUMD1!K22="IFS",AUMD1!K22="USP"),AUMD1!K26="REI",TRUE),"OK","ERROR")</f>
        <v>OK</v>
      </c>
    </row>
  </sheetData>
  <sheetProtection sheet="1" objects="1" scenarios="1" formatColumns="0" autoFilter="0"/>
  <autoFilter ref="A43:F243"/>
  <conditionalFormatting sqref="B9 B13 B17 B21 B25 B29 B39 B5">
    <cfRule type="expression" dxfId="3" priority="1">
      <formula>AND(B5=0,NOT(ISBLANK(B5)))</formula>
    </cfRule>
    <cfRule type="expression" dxfId="2" priority="2">
      <formula>B5&gt;0</formula>
    </cfRule>
  </conditionalFormatting>
  <conditionalFormatting sqref="B10 B14 B18 B22 B26 B30 B33 B36 B40 B6">
    <cfRule type="expression" dxfId="1" priority="3">
      <formula>AND(B6=0,NOT(ISBLANK(B6)))</formula>
    </cfRule>
    <cfRule type="expression" dxfId="0" priority="4">
      <formula>B6&gt;0</formula>
    </cfRule>
  </conditionalFormatting>
  <hyperlinks>
    <hyperlink ref="B44" location="Validation_K001_AU301_K49_0" display="AUR_K_AKT.K001"/>
    <hyperlink ref="B45" location="Validation_K002_AU301_K49_0" display="AUR_K_AKT.K002"/>
    <hyperlink ref="B46" location="Validation_K003_AU301_K49_0" display="AUR_K_AKT.K003"/>
    <hyperlink ref="B47" location="Validation_K004_AU301_K49_0" display="AUR_K_AKT.K004"/>
    <hyperlink ref="B48" location="Validation_K005_AU301_K50_0" display="AUR_K_AKT.K005"/>
    <hyperlink ref="B49" location="Validation_K006_AU301_K34_0" display="AUR_K_AKT.K006"/>
    <hyperlink ref="B50" location="Validation_K007_AU301_K39_0" display="AUR_K_AKT.K007"/>
    <hyperlink ref="B51" location="Validation_K008_AU301_K44_0" display="AUR_K_AKT.K008"/>
    <hyperlink ref="B52" location="Validation_K009_AU301_K91_0" display="AUR_K_AKT.K009"/>
    <hyperlink ref="B53" location="Validation_K010_AU301_K26_0" display="AUR_K_AKT.K010"/>
    <hyperlink ref="B54" location="Validation_K011_AU301_K27_0" display="AUR_K_AKT.K011"/>
    <hyperlink ref="B55" location="Validation_K012_AU301_K29_0" display="AUR_K_AKT.K012"/>
    <hyperlink ref="B56" location="Validation_KD001_AU301_K49_0" display="AUR_K_AKT.KD001"/>
    <hyperlink ref="B57" location="Validation_K002_AU301_K124_0" display="AUR_K_ARI.K002"/>
    <hyperlink ref="B58" location="Validation_K003_AU301_K126_0" display="AUR_K_ARI.K003"/>
    <hyperlink ref="B59" location="Validation_K004_AU301_K124_0" display="AUR_K_ARI.K004"/>
    <hyperlink ref="B60" location="Validation_D001_AU301_K113_0" display="AUR_K_D.D001"/>
    <hyperlink ref="B61" location="Validation_D002_AU301_K111_0" display="AUR_K_D.D002"/>
    <hyperlink ref="B62" location="Validation_D002_AU301_K113_0" display="AUR_K_D.D002"/>
    <hyperlink ref="B63" location="Validation_D003_AU301_K118_0" display="AUR_K_D.D003"/>
    <hyperlink ref="B72" location="Validation_D026_AU301_K110_0" display="AUR_K_D.D026"/>
    <hyperlink ref="B73" location="Validation_K001_AU301_K76_0" display="AUR_K_PAS.K001"/>
    <hyperlink ref="B75" location="Validation_K005_AU301_K77_0" display="AUR_K_PAS.K005"/>
    <hyperlink ref="B76" location="Validation_K006_AU301_K76_0" display="AUR_K_PAS.K006"/>
    <hyperlink ref="B77" location="Validation_K007_AU301_K76_0" display="AUR_K_PAS.K007"/>
    <hyperlink ref="B78" location="Validation_K008_AU301_K60_0" display="AUR_K_PAS.K008"/>
    <hyperlink ref="B79" location="Validation_K010_AU301_K129_0" display="AUR_K_PAS.K010"/>
    <hyperlink ref="B80" location="Validation_K011_AU301_K131_0" display="AUR_K_PAS.K011"/>
    <hyperlink ref="B81" location="Validation_K013_AU301_K129_0" display="AUR_K_PAS.K013"/>
    <hyperlink ref="B82" location="Validation_KD001_AU301_K76_0" display="AUR_K_PAS.KD001"/>
    <hyperlink ref="B85" location="Validation_KD004_AU301_K76_0" display="AUR_K_PAS.KD004"/>
    <hyperlink ref="B86" location="Validation_KD005_AU301_K68_0" display="AUR_K_PAS.KD005"/>
    <hyperlink ref="B87" location="Validation_K001_AU301_K49_1" display="AUR_K_U.K001"/>
    <hyperlink ref="B88" location="Validation_K003_AU301_K88_0" display="AUR_K_U.K003"/>
    <hyperlink ref="B89" location="Validation_KD005_AU301_K85_0" display="AUR_K_U.KD005"/>
    <hyperlink ref="B90" location="Validation_KD005a_AU301_K85_0" display="AUR_K_U.KD005a"/>
    <hyperlink ref="B93" location="Validation_K001_AU302_K28_0" display="AUR_K_EFR.K001"/>
    <hyperlink ref="B94" location="Validation_K002_AU302_K26_0" display="AUR_K_EFR.K002"/>
    <hyperlink ref="B95" location="Validation_K003_AU302_K34_0" display="AUR_K_EFR.K003"/>
    <hyperlink ref="B96" location="Validation_K004_AU302_K42_0" display="AUR_K_EFR.K004"/>
    <hyperlink ref="B97" location="Validation_K005_AU302_K46_0" display="AUR_K_EFR.K005"/>
    <hyperlink ref="B98" location="Validation_K006_AU302_K49_0" display="AUR_K_EFR.K006"/>
    <hyperlink ref="B99" location="Validation_K007_AU302_K54_0" display="AUR_K_EFR.K007"/>
    <hyperlink ref="B100" location="Validation_K008_AU302_K54_0" display="AUR_K_EFR.K008"/>
    <hyperlink ref="B101" location="Validation_K010_AU302_K45_0" display="AUR_K_EFR.K010"/>
    <hyperlink ref="B103" location="Validation_D018_AU303_K23_0" display="AUR_K_D.D018"/>
    <hyperlink ref="B104" location="Validation_KD001_AU303_K63_0" display="AUR_K_U.KD001"/>
    <hyperlink ref="B105" location="Validation_KD002_AU303_K65_0" display="AUR_K_U.KD002"/>
    <hyperlink ref="B106" location="Validation_KD011_AU303_K24_0" display="AUR_K_U.KD011"/>
    <hyperlink ref="B107" location="Validation_KD012_AU303_K31_0" display="AUR_K_U.KD012"/>
    <hyperlink ref="B108" location="Validation_KD013_AU303_K49_0" display="AUR_K_U.KD013"/>
    <hyperlink ref="B109" location="Validation_KD014_AU303_K38_0" display="AUR_K_U.KD014"/>
    <hyperlink ref="B110" location="Validation_KD015_AU303_K39_0" display="AUR_K_U.KD015"/>
    <hyperlink ref="B111" location="Validation_KD016_AU303_K55_0" display="AUR_K_U.KD016"/>
    <hyperlink ref="B112" location="Validation_KD017_AU303_K59_0" display="AUR_K_U.KD017"/>
    <hyperlink ref="B113" location="Validation_K005a_AU304_K43_0" display="AUR_K_ARI.K005a"/>
    <hyperlink ref="B114" location="Validation_K005a_AU304_S43_0" display="AUR_K_ARI.K005a"/>
    <hyperlink ref="B115" location="Validation_K005b_AU304_K44_0" display="AUR_K_ARI.K005b"/>
    <hyperlink ref="B116" location="Validation_K005b_AU304_S44_0" display="AUR_K_ARI.K005b"/>
    <hyperlink ref="B117" location="Validation_K005c_AU304_K45_0" display="AUR_K_ARI.K005c"/>
    <hyperlink ref="B118" location="Validation_K005c_AU304_S45_0" display="AUR_K_ARI.K005c"/>
    <hyperlink ref="B119" location="Validation_K005d_AU304_K46_0" display="AUR_K_ARI.K005d"/>
    <hyperlink ref="B120" location="Validation_K005d_AU304_S46_0" display="AUR_K_ARI.K005d"/>
    <hyperlink ref="B121" location="Validation_KD001_AU304_K36_0" display="AUR_K_ARI.KD001"/>
    <hyperlink ref="B122" location="Validation_KD001_AU304_L36_0" display="AUR_K_ARI.KD001"/>
    <hyperlink ref="B123" location="Validation_KD001_AU304_M36_0" display="AUR_K_ARI.KD001"/>
    <hyperlink ref="B124" location="Validation_KD001_AU304_N36_0" display="AUR_K_ARI.KD001"/>
    <hyperlink ref="B125" location="Validation_KD001_AU304_O36_0" display="AUR_K_ARI.KD001"/>
    <hyperlink ref="B126" location="Validation_KD001_AU304_P36_0" display="AUR_K_ARI.KD001"/>
    <hyperlink ref="B127" location="Validation_KD001_AU304_Q36_0" display="AUR_K_ARI.KD001"/>
    <hyperlink ref="B128" location="Validation_KD001_AU304_R36_0" display="AUR_K_ARI.KD001"/>
    <hyperlink ref="B129" location="Validation_KD001_AU304_S36_0" display="AUR_K_ARI.KD001"/>
    <hyperlink ref="B131" location="Validation_D006_AU304_S21_0" display="AUR_K_D.D006"/>
    <hyperlink ref="B132" location="Validation_D006_AU304_S22_0" display="AUR_K_D.D006"/>
    <hyperlink ref="B133" location="Validation_D006_AU304_S23_0" display="AUR_K_D.D006"/>
    <hyperlink ref="B134" location="Validation_D006_AU304_S24_0" display="AUR_K_D.D006"/>
    <hyperlink ref="B135" location="Validation_D006_AU304_S26_0" display="AUR_K_D.D006"/>
    <hyperlink ref="B136" location="Validation_D006_AU304_S27_0" display="AUR_K_D.D006"/>
    <hyperlink ref="B137" location="Validation_D006_AU304_S28_0" display="AUR_K_D.D006"/>
    <hyperlink ref="B138" location="Validation_D006_AU304_S29_0" display="AUR_K_D.D006"/>
    <hyperlink ref="B139" location="Validation_D006_AU304_S30_0" display="AUR_K_D.D006"/>
    <hyperlink ref="B140" location="Validation_D006_AU304_S31_0" display="AUR_K_D.D006"/>
    <hyperlink ref="B141" location="Validation_D006_AU304_S32_0" display="AUR_K_D.D006"/>
    <hyperlink ref="B142" location="Validation_D006_AU304_S33_0" display="AUR_K_D.D006"/>
    <hyperlink ref="B143" location="Validation_D006_AU304_S36_0" display="AUR_K_D.D006"/>
    <hyperlink ref="B144" location="Validation_D006_AU304_S41_0" display="AUR_K_D.D006"/>
    <hyperlink ref="B145" location="Validation_D006_AU304_S43_0" display="AUR_K_D.D006"/>
    <hyperlink ref="B146" location="Validation_D006_AU304_S44_0" display="AUR_K_D.D006"/>
    <hyperlink ref="B147" location="Validation_D006_AU304_S45_0" display="AUR_K_D.D006"/>
    <hyperlink ref="B148" location="Validation_D006_AU304_S46_0" display="AUR_K_D.D006"/>
    <hyperlink ref="B149" location="Validation_D014_AU304_K36_0" display="AUR_K_D.D014"/>
    <hyperlink ref="B150" location="Validation_D014_AU304_S36_0" display="AUR_K_D.D014"/>
    <hyperlink ref="B151" location="Validation_K002_AU304_K34_0" display="AUR_K_PAS.K002"/>
    <hyperlink ref="B152" location="Validation_K002_AU304_L34_0" display="AUR_K_PAS.K002"/>
    <hyperlink ref="B153" location="Validation_K002_AU304_M34_0" display="AUR_K_PAS.K002"/>
    <hyperlink ref="B154" location="Validation_K002_AU304_N34_0" display="AUR_K_PAS.K002"/>
    <hyperlink ref="B155" location="Validation_K002_AU304_O34_0" display="AUR_K_PAS.K002"/>
    <hyperlink ref="B156" location="Validation_K002_AU304_P34_0" display="AUR_K_PAS.K002"/>
    <hyperlink ref="B157" location="Validation_K002_AU304_Q34_0" display="AUR_K_PAS.K002"/>
    <hyperlink ref="B158" location="Validation_K002_AU304_R34_0" display="AUR_K_PAS.K002"/>
    <hyperlink ref="B159" location="Validation_K009_AU304_K23_0" display="AUR_K_PAS.K009"/>
    <hyperlink ref="B160" location="Validation_K009_AU304_L23_0" display="AUR_K_PAS.K009"/>
    <hyperlink ref="B161" location="Validation_K009_AU304_M23_0" display="AUR_K_PAS.K009"/>
    <hyperlink ref="B162" location="Validation_K009_AU304_N23_0" display="AUR_K_PAS.K009"/>
    <hyperlink ref="B163" location="Validation_K009_AU304_O23_0" display="AUR_K_PAS.K009"/>
    <hyperlink ref="B164" location="Validation_K009_AU304_P23_0" display="AUR_K_PAS.K009"/>
    <hyperlink ref="B165" location="Validation_K009_AU304_Q23_0" display="AUR_K_PAS.K009"/>
    <hyperlink ref="B166" location="Validation_K009_AU304_R23_0" display="AUR_K_PAS.K009"/>
    <hyperlink ref="B167" location="Validation_K009_AU304_S23_0" display="AUR_K_PAS.K009"/>
    <hyperlink ref="B168" location="Validation_K012a_AU304_K26_0" display="AUR_K_PAS.K012a"/>
    <hyperlink ref="B169" location="Validation_K012a_AU304_S26_0" display="AUR_K_PAS.K012a"/>
    <hyperlink ref="B170" location="Validation_K012b_AU304_K27_0" display="AUR_K_PAS.K012b"/>
    <hyperlink ref="B171" location="Validation_K012b_AU304_S27_0" display="AUR_K_PAS.K012b"/>
    <hyperlink ref="B172" location="Validation_K012c_AU304_K28_0" display="AUR_K_PAS.K012c"/>
    <hyperlink ref="B173" location="Validation_K012c_AU304_S28_0" display="AUR_K_PAS.K012c"/>
    <hyperlink ref="B174" location="Validation_K012d_AU304_K29_0" display="AUR_K_PAS.K012d"/>
    <hyperlink ref="B175" location="Validation_K012d_AU304_S29_0" display="AUR_K_PAS.K012d"/>
    <hyperlink ref="B176" location="Validation_K001_AU305_K24_0" display="AUR_K_ARI.K001"/>
    <hyperlink ref="B177" location="Validation_KD003_AU305_K28_0" display="AUR_K_ARI.KD003"/>
    <hyperlink ref="B178" location="Validation_KD004_AU305_K28_0" display="AUR_K_ARI.KD004"/>
    <hyperlink ref="B179" location="Validation_D014_AU305_K28_0" display="AUR_K_D.D014"/>
    <hyperlink ref="B180" location="Validation_D004_AU306A_K27_0" display="AUR_K_D.D004"/>
    <hyperlink ref="B181" location="Validation_D004_AU306A_L27_0" display="AUR_K_D.D004"/>
    <hyperlink ref="B182" location="Validation_D004_AU306A_M27_0" display="AUR_K_D.D004"/>
    <hyperlink ref="B183" location="Validation_D004_AU306A_N27_0" display="AUR_K_D.D004"/>
    <hyperlink ref="B184" location="Validation_D004_AU306A_O27_0" display="AUR_K_D.D004"/>
    <hyperlink ref="B185" location="Validation_D004_AU306A_P27_0" display="AUR_K_D.D004"/>
    <hyperlink ref="B186" location="Validation_D004_AU306A_K34_0" display="AUR_K_D.D004"/>
    <hyperlink ref="B187" location="Validation_D004_AU306A_L34_0" display="AUR_K_D.D004"/>
    <hyperlink ref="B188" location="Validation_D004_AU306A_M34_0" display="AUR_K_D.D004"/>
    <hyperlink ref="B189" location="Validation_D004_AU306A_N34_0" display="AUR_K_D.D004"/>
    <hyperlink ref="B190" location="Validation_D004_AU306A_O34_0" display="AUR_K_D.D004"/>
    <hyperlink ref="B191" location="Validation_D004_AU306A_P34_0" display="AUR_K_D.D004"/>
    <hyperlink ref="B192" location="Validation_D004_AU306A_K41_0" display="AUR_K_D.D004"/>
    <hyperlink ref="B193" location="Validation_D004_AU306A_L41_0" display="AUR_K_D.D004"/>
    <hyperlink ref="B194" location="Validation_D004_AU306A_M41_0" display="AUR_K_D.D004"/>
    <hyperlink ref="B195" location="Validation_D004_AU306A_N41_0" display="AUR_K_D.D004"/>
    <hyperlink ref="B196" location="Validation_D004_AU306A_O41_0" display="AUR_K_D.D004"/>
    <hyperlink ref="B197" location="Validation_D004_AU306A_P41_0" display="AUR_K_D.D004"/>
    <hyperlink ref="B198" location="Validation_D004_AU306A_K48_0" display="AUR_K_D.D004"/>
    <hyperlink ref="B199" location="Validation_D004_AU306A_L48_0" display="AUR_K_D.D004"/>
    <hyperlink ref="B200" location="Validation_D004_AU306A_M48_0" display="AUR_K_D.D004"/>
    <hyperlink ref="B201" location="Validation_D004_AU306A_N48_0" display="AUR_K_D.D004"/>
    <hyperlink ref="B202" location="Validation_D004_AU306A_O48_0" display="AUR_K_D.D004"/>
    <hyperlink ref="B203" location="Validation_D004_AU306A_P48_0" display="AUR_K_D.D004"/>
    <hyperlink ref="B204" location="Validation_D004_AU306A_K61_0" display="AUR_K_D.D004"/>
    <hyperlink ref="B205" location="Validation_D004_AU306A_L61_0" display="AUR_K_D.D004"/>
    <hyperlink ref="B206" location="Validation_D004_AU306A_M61_0" display="AUR_K_D.D004"/>
    <hyperlink ref="B207" location="Validation_D004_AU306A_N61_0" display="AUR_K_D.D004"/>
    <hyperlink ref="B208" location="Validation_D004_AU306A_O61_0" display="AUR_K_D.D004"/>
    <hyperlink ref="B209" location="Validation_D004_AU306A_P61_0" display="AUR_K_D.D004"/>
    <hyperlink ref="B210" location="Validation_D005_AU306A_K54_0" display="AUR_K_D.D005"/>
    <hyperlink ref="B211" location="Validation_D005_AU306A_L54_0" display="AUR_K_D.D005"/>
    <hyperlink ref="B212" location="Validation_D005_AU306A_M54_0" display="AUR_K_D.D005"/>
    <hyperlink ref="B213" location="Validation_D005_AU306A_N54_0" display="AUR_K_D.D005"/>
    <hyperlink ref="B214" location="Validation_D005_AU306A_O54_0" display="AUR_K_D.D005"/>
    <hyperlink ref="B215" location="Validation_D005_AU306A_P54_0" display="AUR_K_D.D005"/>
    <hyperlink ref="B216" location="Validation_D016_AU306A_K62_0" display="AUR_K_D.D016"/>
    <hyperlink ref="B217" location="Validation_D016_AU306A_L62_0" display="AUR_K_D.D016"/>
    <hyperlink ref="B218" location="Validation_D016_AU306A_N62_0" display="AUR_K_D.D016"/>
    <hyperlink ref="B219" location="Validation_D016_AU306A_O62_0" display="AUR_K_D.D016"/>
    <hyperlink ref="B220" location="Validation_KD003_AU306A_K62_0" display="AUR_K_U.KD003"/>
    <hyperlink ref="B221" location="Validation_KD003_AU306A_L62_0" display="AUR_K_U.KD003"/>
    <hyperlink ref="B222" location="Validation_KD003_AU306A_M62_0" display="AUR_K_U.KD003"/>
    <hyperlink ref="B223" location="Validation_KD003_AU306A_N62_0" display="AUR_K_U.KD003"/>
    <hyperlink ref="B224" location="Validation_KD003_AU306A_O62_0" display="AUR_K_U.KD003"/>
    <hyperlink ref="B225" location="Validation_KD003_AU306A_P62_0" display="AUR_K_U.KD003"/>
    <hyperlink ref="B226" location="Validation_D015_AU306B_K21_0" display="AUR_K_D.D015"/>
    <hyperlink ref="B239" location="Validation_K001_AUMD1_K22_0" display="AUR_K_REL.K001"/>
    <hyperlink ref="B240" location="Validation_K001_AUMD1_K26_0" display="AUR_K_REL.K001"/>
    <hyperlink ref="B241" location="Validation_K001_AUMD1_K31_0" display="AUR_K_REL.K001"/>
    <hyperlink ref="B242" location="Validation_K002a_AUMD1_K22_0" display="AUR_K_REL.K002a"/>
    <hyperlink ref="B243" location="Validation_K002b_AUMD1_K26_0" display="AUR_K_REL.K002b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7"/>
  <sheetViews>
    <sheetView workbookViewId="0"/>
  </sheetViews>
  <sheetFormatPr baseColWidth="10" defaultColWidth="9.140625" defaultRowHeight="12.75" x14ac:dyDescent="0.2"/>
  <cols>
    <col min="1" max="1" width="30.7109375" customWidth="1"/>
    <col min="2" max="2" width="50.7109375" customWidth="1"/>
    <col min="3" max="3" width="30.7109375" customWidth="1"/>
  </cols>
  <sheetData>
    <row r="1" spans="1:3" ht="18.75" x14ac:dyDescent="0.3">
      <c r="A1" s="317" t="s">
        <v>1108</v>
      </c>
    </row>
    <row r="3" spans="1:3" ht="15" x14ac:dyDescent="0.25">
      <c r="A3" s="316" t="s">
        <v>501</v>
      </c>
      <c r="B3" s="316" t="s">
        <v>1109</v>
      </c>
      <c r="C3" s="316" t="s">
        <v>1110</v>
      </c>
    </row>
    <row r="4" spans="1:3" ht="15" x14ac:dyDescent="0.2">
      <c r="A4" t="s">
        <v>302</v>
      </c>
      <c r="B4" t="s">
        <v>1111</v>
      </c>
      <c r="C4" s="318" t="s">
        <v>1112</v>
      </c>
    </row>
    <row r="5" spans="1:3" ht="15" x14ac:dyDescent="0.2">
      <c r="A5" t="s">
        <v>302</v>
      </c>
      <c r="B5" t="s">
        <v>1113</v>
      </c>
      <c r="C5" s="318" t="s">
        <v>1114</v>
      </c>
    </row>
    <row r="6" spans="1:3" ht="15" x14ac:dyDescent="0.2">
      <c r="A6" t="s">
        <v>302</v>
      </c>
      <c r="B6" t="s">
        <v>1115</v>
      </c>
      <c r="C6" s="318" t="s">
        <v>1116</v>
      </c>
    </row>
    <row r="7" spans="1:3" ht="15" x14ac:dyDescent="0.2">
      <c r="A7" t="s">
        <v>302</v>
      </c>
      <c r="B7" t="s">
        <v>1117</v>
      </c>
      <c r="C7" s="318" t="s">
        <v>1118</v>
      </c>
    </row>
    <row r="8" spans="1:3" ht="15" x14ac:dyDescent="0.2">
      <c r="A8" t="s">
        <v>302</v>
      </c>
      <c r="B8" t="s">
        <v>1119</v>
      </c>
      <c r="C8" s="318" t="s">
        <v>1120</v>
      </c>
    </row>
    <row r="9" spans="1:3" ht="15" x14ac:dyDescent="0.2">
      <c r="A9" t="s">
        <v>302</v>
      </c>
      <c r="B9" t="s">
        <v>1121</v>
      </c>
      <c r="C9" s="318" t="s">
        <v>1122</v>
      </c>
    </row>
    <row r="10" spans="1:3" ht="15" x14ac:dyDescent="0.2">
      <c r="A10" t="s">
        <v>302</v>
      </c>
      <c r="B10" t="s">
        <v>1123</v>
      </c>
      <c r="C10" s="318" t="s">
        <v>1124</v>
      </c>
    </row>
    <row r="11" spans="1:3" ht="15" x14ac:dyDescent="0.2">
      <c r="A11" t="s">
        <v>302</v>
      </c>
      <c r="B11" t="s">
        <v>1125</v>
      </c>
      <c r="C11" s="318" t="s">
        <v>1126</v>
      </c>
    </row>
    <row r="12" spans="1:3" ht="15" x14ac:dyDescent="0.2">
      <c r="A12" t="s">
        <v>302</v>
      </c>
      <c r="B12" t="s">
        <v>1127</v>
      </c>
      <c r="C12" s="318" t="s">
        <v>1128</v>
      </c>
    </row>
    <row r="13" spans="1:3" ht="15" x14ac:dyDescent="0.2">
      <c r="A13" t="s">
        <v>302</v>
      </c>
      <c r="B13" t="s">
        <v>1129</v>
      </c>
      <c r="C13" s="318" t="s">
        <v>1130</v>
      </c>
    </row>
    <row r="14" spans="1:3" ht="15" x14ac:dyDescent="0.2">
      <c r="A14" t="s">
        <v>302</v>
      </c>
      <c r="B14" t="s">
        <v>1131</v>
      </c>
      <c r="C14" s="318" t="s">
        <v>1132</v>
      </c>
    </row>
    <row r="15" spans="1:3" ht="15" x14ac:dyDescent="0.2">
      <c r="A15" t="s">
        <v>302</v>
      </c>
      <c r="B15" t="s">
        <v>1133</v>
      </c>
      <c r="C15" s="318" t="s">
        <v>1134</v>
      </c>
    </row>
    <row r="16" spans="1:3" ht="15" x14ac:dyDescent="0.2">
      <c r="A16" t="s">
        <v>302</v>
      </c>
      <c r="B16" t="s">
        <v>1135</v>
      </c>
      <c r="C16" s="318" t="s">
        <v>1136</v>
      </c>
    </row>
    <row r="17" spans="1:3" ht="15" x14ac:dyDescent="0.2">
      <c r="A17" t="s">
        <v>302</v>
      </c>
      <c r="B17" t="s">
        <v>1137</v>
      </c>
      <c r="C17" s="318" t="s">
        <v>1138</v>
      </c>
    </row>
    <row r="18" spans="1:3" ht="15" x14ac:dyDescent="0.2">
      <c r="A18" t="s">
        <v>302</v>
      </c>
      <c r="B18" t="s">
        <v>1139</v>
      </c>
      <c r="C18" s="318" t="s">
        <v>1140</v>
      </c>
    </row>
    <row r="19" spans="1:3" ht="15" x14ac:dyDescent="0.2">
      <c r="A19" t="s">
        <v>302</v>
      </c>
      <c r="B19" t="s">
        <v>1141</v>
      </c>
      <c r="C19" s="318" t="s">
        <v>1142</v>
      </c>
    </row>
    <row r="20" spans="1:3" ht="15" x14ac:dyDescent="0.2">
      <c r="A20" t="s">
        <v>302</v>
      </c>
      <c r="B20" t="s">
        <v>1143</v>
      </c>
      <c r="C20" s="318" t="s">
        <v>1144</v>
      </c>
    </row>
    <row r="21" spans="1:3" ht="15" x14ac:dyDescent="0.2">
      <c r="A21" t="s">
        <v>302</v>
      </c>
      <c r="B21" t="s">
        <v>1145</v>
      </c>
      <c r="C21" s="318" t="s">
        <v>1146</v>
      </c>
    </row>
    <row r="22" spans="1:3" ht="15" x14ac:dyDescent="0.2">
      <c r="A22" t="s">
        <v>302</v>
      </c>
      <c r="B22" t="s">
        <v>1147</v>
      </c>
      <c r="C22" s="318" t="s">
        <v>1148</v>
      </c>
    </row>
    <row r="23" spans="1:3" ht="15" x14ac:dyDescent="0.2">
      <c r="A23" t="s">
        <v>302</v>
      </c>
      <c r="B23" t="s">
        <v>1149</v>
      </c>
      <c r="C23" s="318" t="s">
        <v>1150</v>
      </c>
    </row>
    <row r="24" spans="1:3" ht="15" x14ac:dyDescent="0.2">
      <c r="A24" t="s">
        <v>302</v>
      </c>
      <c r="B24" t="s">
        <v>1151</v>
      </c>
      <c r="C24" s="318" t="s">
        <v>1152</v>
      </c>
    </row>
    <row r="25" spans="1:3" ht="15" x14ac:dyDescent="0.2">
      <c r="A25" t="s">
        <v>302</v>
      </c>
      <c r="B25" t="s">
        <v>1153</v>
      </c>
      <c r="C25" s="318" t="s">
        <v>1154</v>
      </c>
    </row>
    <row r="26" spans="1:3" ht="15" x14ac:dyDescent="0.2">
      <c r="A26" t="s">
        <v>302</v>
      </c>
      <c r="B26" t="s">
        <v>1155</v>
      </c>
      <c r="C26" s="318" t="s">
        <v>1156</v>
      </c>
    </row>
    <row r="27" spans="1:3" ht="15" x14ac:dyDescent="0.2">
      <c r="A27" t="s">
        <v>302</v>
      </c>
      <c r="B27" t="s">
        <v>1157</v>
      </c>
      <c r="C27" s="318" t="s">
        <v>1158</v>
      </c>
    </row>
    <row r="28" spans="1:3" ht="15" x14ac:dyDescent="0.2">
      <c r="A28" t="s">
        <v>302</v>
      </c>
      <c r="B28" t="s">
        <v>1159</v>
      </c>
      <c r="C28" s="318" t="s">
        <v>1160</v>
      </c>
    </row>
    <row r="29" spans="1:3" ht="15" x14ac:dyDescent="0.2">
      <c r="A29" t="s">
        <v>302</v>
      </c>
      <c r="B29" t="s">
        <v>1161</v>
      </c>
      <c r="C29" s="318" t="s">
        <v>1162</v>
      </c>
    </row>
    <row r="30" spans="1:3" ht="15" x14ac:dyDescent="0.2">
      <c r="A30" t="s">
        <v>302</v>
      </c>
      <c r="B30" t="s">
        <v>1163</v>
      </c>
      <c r="C30" s="318" t="s">
        <v>1164</v>
      </c>
    </row>
    <row r="31" spans="1:3" ht="15" x14ac:dyDescent="0.2">
      <c r="A31" t="s">
        <v>302</v>
      </c>
      <c r="B31" t="s">
        <v>1165</v>
      </c>
      <c r="C31" s="318" t="s">
        <v>1166</v>
      </c>
    </row>
    <row r="32" spans="1:3" ht="15" x14ac:dyDescent="0.2">
      <c r="A32" t="s">
        <v>302</v>
      </c>
      <c r="B32" t="s">
        <v>1167</v>
      </c>
      <c r="C32" s="318" t="s">
        <v>1168</v>
      </c>
    </row>
    <row r="33" spans="1:3" ht="15" x14ac:dyDescent="0.2">
      <c r="A33" t="s">
        <v>302</v>
      </c>
      <c r="B33" t="s">
        <v>1169</v>
      </c>
      <c r="C33" s="318" t="s">
        <v>1170</v>
      </c>
    </row>
    <row r="34" spans="1:3" ht="15" x14ac:dyDescent="0.2">
      <c r="A34" t="s">
        <v>302</v>
      </c>
      <c r="B34" t="s">
        <v>1171</v>
      </c>
      <c r="C34" s="318" t="s">
        <v>1172</v>
      </c>
    </row>
    <row r="35" spans="1:3" ht="15" x14ac:dyDescent="0.2">
      <c r="A35" t="s">
        <v>302</v>
      </c>
      <c r="B35" t="s">
        <v>1173</v>
      </c>
      <c r="C35" s="318" t="s">
        <v>1174</v>
      </c>
    </row>
    <row r="36" spans="1:3" ht="15" x14ac:dyDescent="0.2">
      <c r="A36" t="s">
        <v>302</v>
      </c>
      <c r="B36" t="s">
        <v>1175</v>
      </c>
      <c r="C36" s="318" t="s">
        <v>1176</v>
      </c>
    </row>
    <row r="37" spans="1:3" ht="15" x14ac:dyDescent="0.2">
      <c r="A37" t="s">
        <v>302</v>
      </c>
      <c r="B37" t="s">
        <v>1177</v>
      </c>
      <c r="C37" s="318" t="s">
        <v>1178</v>
      </c>
    </row>
    <row r="38" spans="1:3" ht="15" x14ac:dyDescent="0.2">
      <c r="A38" t="s">
        <v>302</v>
      </c>
      <c r="B38" t="s">
        <v>1179</v>
      </c>
      <c r="C38" s="318" t="s">
        <v>1180</v>
      </c>
    </row>
    <row r="39" spans="1:3" ht="15" x14ac:dyDescent="0.2">
      <c r="A39" t="s">
        <v>302</v>
      </c>
      <c r="B39" t="s">
        <v>1181</v>
      </c>
      <c r="C39" s="318" t="s">
        <v>1182</v>
      </c>
    </row>
    <row r="40" spans="1:3" ht="15" x14ac:dyDescent="0.2">
      <c r="A40" t="s">
        <v>302</v>
      </c>
      <c r="B40" t="s">
        <v>1183</v>
      </c>
      <c r="C40" s="318" t="s">
        <v>1184</v>
      </c>
    </row>
    <row r="41" spans="1:3" ht="15" x14ac:dyDescent="0.2">
      <c r="A41" t="s">
        <v>302</v>
      </c>
      <c r="B41" t="s">
        <v>1185</v>
      </c>
      <c r="C41" s="318" t="s">
        <v>1186</v>
      </c>
    </row>
    <row r="42" spans="1:3" ht="15" x14ac:dyDescent="0.2">
      <c r="A42" t="s">
        <v>302</v>
      </c>
      <c r="B42" t="s">
        <v>1187</v>
      </c>
      <c r="C42" s="318" t="s">
        <v>1188</v>
      </c>
    </row>
    <row r="43" spans="1:3" ht="15" x14ac:dyDescent="0.2">
      <c r="A43" t="s">
        <v>302</v>
      </c>
      <c r="B43" t="s">
        <v>1189</v>
      </c>
      <c r="C43" s="318" t="s">
        <v>1190</v>
      </c>
    </row>
    <row r="44" spans="1:3" ht="15" x14ac:dyDescent="0.2">
      <c r="A44" t="s">
        <v>302</v>
      </c>
      <c r="B44" t="s">
        <v>1191</v>
      </c>
      <c r="C44" s="318" t="s">
        <v>1192</v>
      </c>
    </row>
    <row r="45" spans="1:3" ht="15" x14ac:dyDescent="0.2">
      <c r="A45" t="s">
        <v>302</v>
      </c>
      <c r="B45" t="s">
        <v>1193</v>
      </c>
      <c r="C45" s="318" t="s">
        <v>1194</v>
      </c>
    </row>
    <row r="46" spans="1:3" ht="15" x14ac:dyDescent="0.2">
      <c r="A46" t="s">
        <v>302</v>
      </c>
      <c r="B46" t="s">
        <v>1195</v>
      </c>
      <c r="C46" s="318" t="s">
        <v>1196</v>
      </c>
    </row>
    <row r="47" spans="1:3" ht="15" x14ac:dyDescent="0.2">
      <c r="A47" t="s">
        <v>302</v>
      </c>
      <c r="B47" t="s">
        <v>1197</v>
      </c>
      <c r="C47" s="318" t="s">
        <v>1198</v>
      </c>
    </row>
    <row r="48" spans="1:3" ht="15" x14ac:dyDescent="0.2">
      <c r="A48" t="s">
        <v>302</v>
      </c>
      <c r="B48" t="s">
        <v>1199</v>
      </c>
      <c r="C48" s="318" t="s">
        <v>1200</v>
      </c>
    </row>
    <row r="49" spans="1:3" ht="15" x14ac:dyDescent="0.2">
      <c r="A49" t="s">
        <v>302</v>
      </c>
      <c r="B49" t="s">
        <v>1201</v>
      </c>
      <c r="C49" s="318" t="s">
        <v>1202</v>
      </c>
    </row>
    <row r="50" spans="1:3" ht="15" x14ac:dyDescent="0.2">
      <c r="A50" t="s">
        <v>302</v>
      </c>
      <c r="B50" t="s">
        <v>1203</v>
      </c>
      <c r="C50" s="318" t="s">
        <v>1204</v>
      </c>
    </row>
    <row r="51" spans="1:3" ht="15" x14ac:dyDescent="0.2">
      <c r="A51" t="s">
        <v>302</v>
      </c>
      <c r="B51" t="s">
        <v>1205</v>
      </c>
      <c r="C51" s="318" t="s">
        <v>1206</v>
      </c>
    </row>
    <row r="52" spans="1:3" ht="15" x14ac:dyDescent="0.2">
      <c r="A52" t="s">
        <v>305</v>
      </c>
      <c r="B52" t="s">
        <v>1207</v>
      </c>
      <c r="C52" s="318" t="s">
        <v>1136</v>
      </c>
    </row>
    <row r="53" spans="1:3" ht="15" x14ac:dyDescent="0.2">
      <c r="A53" t="s">
        <v>305</v>
      </c>
      <c r="B53" t="s">
        <v>1208</v>
      </c>
      <c r="C53" s="318" t="s">
        <v>1209</v>
      </c>
    </row>
    <row r="54" spans="1:3" ht="15" x14ac:dyDescent="0.2">
      <c r="A54" t="s">
        <v>305</v>
      </c>
      <c r="B54" t="s">
        <v>1210</v>
      </c>
      <c r="C54" s="318" t="s">
        <v>1211</v>
      </c>
    </row>
    <row r="55" spans="1:3" ht="15" x14ac:dyDescent="0.2">
      <c r="A55" t="s">
        <v>305</v>
      </c>
      <c r="B55" t="s">
        <v>1212</v>
      </c>
      <c r="C55" s="318" t="s">
        <v>1213</v>
      </c>
    </row>
    <row r="56" spans="1:3" ht="15" x14ac:dyDescent="0.2">
      <c r="A56" t="s">
        <v>305</v>
      </c>
      <c r="B56" t="s">
        <v>1214</v>
      </c>
      <c r="C56" s="318" t="s">
        <v>1215</v>
      </c>
    </row>
    <row r="57" spans="1:3" ht="15" x14ac:dyDescent="0.2">
      <c r="A57" t="s">
        <v>305</v>
      </c>
      <c r="B57" t="s">
        <v>1216</v>
      </c>
      <c r="C57" s="318" t="s">
        <v>1217</v>
      </c>
    </row>
    <row r="58" spans="1:3" ht="15" x14ac:dyDescent="0.2">
      <c r="A58" t="s">
        <v>305</v>
      </c>
      <c r="B58" t="s">
        <v>1218</v>
      </c>
      <c r="C58" s="318" t="s">
        <v>1219</v>
      </c>
    </row>
    <row r="59" spans="1:3" ht="15" x14ac:dyDescent="0.2">
      <c r="A59" t="s">
        <v>305</v>
      </c>
      <c r="B59" t="s">
        <v>1220</v>
      </c>
      <c r="C59" s="318" t="s">
        <v>1221</v>
      </c>
    </row>
    <row r="60" spans="1:3" ht="15" x14ac:dyDescent="0.2">
      <c r="A60" t="s">
        <v>305</v>
      </c>
      <c r="B60" t="s">
        <v>1222</v>
      </c>
      <c r="C60" s="318" t="s">
        <v>1223</v>
      </c>
    </row>
    <row r="61" spans="1:3" ht="15" x14ac:dyDescent="0.2">
      <c r="A61" t="s">
        <v>305</v>
      </c>
      <c r="B61" t="s">
        <v>1224</v>
      </c>
      <c r="C61" s="318" t="s">
        <v>1225</v>
      </c>
    </row>
    <row r="62" spans="1:3" ht="15" x14ac:dyDescent="0.2">
      <c r="A62" t="s">
        <v>305</v>
      </c>
      <c r="B62" t="s">
        <v>1226</v>
      </c>
      <c r="C62" s="318" t="s">
        <v>1227</v>
      </c>
    </row>
    <row r="63" spans="1:3" ht="15" x14ac:dyDescent="0.2">
      <c r="A63" t="s">
        <v>305</v>
      </c>
      <c r="B63" t="s">
        <v>1228</v>
      </c>
      <c r="C63" s="318" t="s">
        <v>1229</v>
      </c>
    </row>
    <row r="64" spans="1:3" ht="15" x14ac:dyDescent="0.2">
      <c r="A64" t="s">
        <v>305</v>
      </c>
      <c r="B64" t="s">
        <v>1230</v>
      </c>
      <c r="C64" s="318" t="s">
        <v>1231</v>
      </c>
    </row>
    <row r="65" spans="1:3" ht="15" x14ac:dyDescent="0.2">
      <c r="A65" t="s">
        <v>305</v>
      </c>
      <c r="B65" t="s">
        <v>1232</v>
      </c>
      <c r="C65" s="318" t="s">
        <v>1233</v>
      </c>
    </row>
    <row r="66" spans="1:3" ht="15" x14ac:dyDescent="0.2">
      <c r="A66" t="s">
        <v>305</v>
      </c>
      <c r="B66" t="s">
        <v>1234</v>
      </c>
      <c r="C66" s="318" t="s">
        <v>1235</v>
      </c>
    </row>
    <row r="67" spans="1:3" ht="15" x14ac:dyDescent="0.2">
      <c r="A67" t="s">
        <v>305</v>
      </c>
      <c r="B67" t="s">
        <v>1236</v>
      </c>
      <c r="C67" s="318" t="s">
        <v>1237</v>
      </c>
    </row>
    <row r="68" spans="1:3" ht="15" x14ac:dyDescent="0.2">
      <c r="A68" t="s">
        <v>305</v>
      </c>
      <c r="B68" t="s">
        <v>1238</v>
      </c>
      <c r="C68" s="318" t="s">
        <v>1239</v>
      </c>
    </row>
    <row r="69" spans="1:3" ht="15" x14ac:dyDescent="0.2">
      <c r="A69" t="s">
        <v>305</v>
      </c>
      <c r="B69" t="s">
        <v>1240</v>
      </c>
      <c r="C69" s="318" t="s">
        <v>1241</v>
      </c>
    </row>
    <row r="70" spans="1:3" ht="15" x14ac:dyDescent="0.2">
      <c r="A70" t="s">
        <v>305</v>
      </c>
      <c r="B70" t="s">
        <v>1242</v>
      </c>
      <c r="C70" s="318" t="s">
        <v>1112</v>
      </c>
    </row>
    <row r="71" spans="1:3" ht="15" x14ac:dyDescent="0.2">
      <c r="A71" t="s">
        <v>305</v>
      </c>
      <c r="B71" t="s">
        <v>1243</v>
      </c>
      <c r="C71" s="318" t="s">
        <v>1244</v>
      </c>
    </row>
    <row r="72" spans="1:3" ht="15" x14ac:dyDescent="0.2">
      <c r="A72" t="s">
        <v>305</v>
      </c>
      <c r="B72" t="s">
        <v>1245</v>
      </c>
      <c r="C72" s="318" t="s">
        <v>1246</v>
      </c>
    </row>
    <row r="73" spans="1:3" ht="15" x14ac:dyDescent="0.2">
      <c r="A73" t="s">
        <v>305</v>
      </c>
      <c r="B73" t="s">
        <v>1247</v>
      </c>
      <c r="C73" s="318" t="s">
        <v>1248</v>
      </c>
    </row>
    <row r="74" spans="1:3" ht="15" x14ac:dyDescent="0.2">
      <c r="A74" t="s">
        <v>305</v>
      </c>
      <c r="B74" t="s">
        <v>1249</v>
      </c>
      <c r="C74" s="318" t="s">
        <v>1250</v>
      </c>
    </row>
    <row r="75" spans="1:3" ht="15" x14ac:dyDescent="0.2">
      <c r="A75" t="s">
        <v>305</v>
      </c>
      <c r="B75" t="s">
        <v>1251</v>
      </c>
      <c r="C75" s="318" t="s">
        <v>1252</v>
      </c>
    </row>
    <row r="76" spans="1:3" ht="15" x14ac:dyDescent="0.2">
      <c r="A76" t="s">
        <v>305</v>
      </c>
      <c r="B76" t="s">
        <v>1253</v>
      </c>
      <c r="C76" s="318" t="s">
        <v>1254</v>
      </c>
    </row>
    <row r="77" spans="1:3" ht="15" x14ac:dyDescent="0.2">
      <c r="A77" t="s">
        <v>305</v>
      </c>
      <c r="B77" t="s">
        <v>1255</v>
      </c>
      <c r="C77" s="318" t="s">
        <v>1256</v>
      </c>
    </row>
    <row r="78" spans="1:3" ht="15" x14ac:dyDescent="0.2">
      <c r="A78" t="s">
        <v>305</v>
      </c>
      <c r="B78" t="s">
        <v>1257</v>
      </c>
      <c r="C78" s="318" t="s">
        <v>1258</v>
      </c>
    </row>
    <row r="79" spans="1:3" ht="15" x14ac:dyDescent="0.2">
      <c r="A79" t="s">
        <v>305</v>
      </c>
      <c r="B79" t="s">
        <v>1259</v>
      </c>
      <c r="C79" s="318" t="s">
        <v>1114</v>
      </c>
    </row>
    <row r="80" spans="1:3" ht="15" x14ac:dyDescent="0.2">
      <c r="A80" t="s">
        <v>305</v>
      </c>
      <c r="B80" t="s">
        <v>1260</v>
      </c>
      <c r="C80" s="318" t="s">
        <v>1261</v>
      </c>
    </row>
    <row r="81" spans="1:3" ht="15" x14ac:dyDescent="0.2">
      <c r="A81" t="s">
        <v>305</v>
      </c>
      <c r="B81" t="s">
        <v>1262</v>
      </c>
      <c r="C81" s="318" t="s">
        <v>1263</v>
      </c>
    </row>
    <row r="82" spans="1:3" ht="15" x14ac:dyDescent="0.2">
      <c r="A82" t="s">
        <v>305</v>
      </c>
      <c r="B82" t="s">
        <v>1264</v>
      </c>
      <c r="C82" s="318" t="s">
        <v>1265</v>
      </c>
    </row>
    <row r="83" spans="1:3" ht="15" x14ac:dyDescent="0.2">
      <c r="A83" t="s">
        <v>305</v>
      </c>
      <c r="B83" t="s">
        <v>1266</v>
      </c>
      <c r="C83" s="318" t="s">
        <v>1267</v>
      </c>
    </row>
    <row r="84" spans="1:3" ht="15" x14ac:dyDescent="0.2">
      <c r="A84" t="s">
        <v>305</v>
      </c>
      <c r="B84" t="s">
        <v>1268</v>
      </c>
      <c r="C84" s="318" t="s">
        <v>1269</v>
      </c>
    </row>
    <row r="85" spans="1:3" ht="15" x14ac:dyDescent="0.2">
      <c r="A85" t="s">
        <v>305</v>
      </c>
      <c r="B85" t="s">
        <v>1270</v>
      </c>
      <c r="C85" s="318" t="s">
        <v>1271</v>
      </c>
    </row>
    <row r="86" spans="1:3" ht="15" x14ac:dyDescent="0.2">
      <c r="A86" t="s">
        <v>305</v>
      </c>
      <c r="B86" t="s">
        <v>1272</v>
      </c>
      <c r="C86" s="318" t="s">
        <v>1273</v>
      </c>
    </row>
    <row r="87" spans="1:3" ht="15" x14ac:dyDescent="0.2">
      <c r="A87" t="s">
        <v>305</v>
      </c>
      <c r="B87" t="s">
        <v>1274</v>
      </c>
      <c r="C87" s="318" t="s">
        <v>1275</v>
      </c>
    </row>
    <row r="88" spans="1:3" ht="15" x14ac:dyDescent="0.2">
      <c r="A88" t="s">
        <v>305</v>
      </c>
      <c r="B88" t="s">
        <v>1276</v>
      </c>
      <c r="C88" s="318" t="s">
        <v>1116</v>
      </c>
    </row>
    <row r="89" spans="1:3" ht="15" x14ac:dyDescent="0.2">
      <c r="A89" t="s">
        <v>305</v>
      </c>
      <c r="B89" t="s">
        <v>1277</v>
      </c>
      <c r="C89" s="318" t="s">
        <v>1278</v>
      </c>
    </row>
    <row r="90" spans="1:3" ht="15" x14ac:dyDescent="0.2">
      <c r="A90" t="s">
        <v>305</v>
      </c>
      <c r="B90" t="s">
        <v>1279</v>
      </c>
      <c r="C90" s="318" t="s">
        <v>1280</v>
      </c>
    </row>
    <row r="91" spans="1:3" ht="15" x14ac:dyDescent="0.2">
      <c r="A91" t="s">
        <v>305</v>
      </c>
      <c r="B91" t="s">
        <v>1281</v>
      </c>
      <c r="C91" s="318" t="s">
        <v>1282</v>
      </c>
    </row>
    <row r="92" spans="1:3" ht="15" x14ac:dyDescent="0.2">
      <c r="A92" t="s">
        <v>305</v>
      </c>
      <c r="B92" t="s">
        <v>1283</v>
      </c>
      <c r="C92" s="318" t="s">
        <v>1284</v>
      </c>
    </row>
    <row r="93" spans="1:3" ht="15" x14ac:dyDescent="0.2">
      <c r="A93" t="s">
        <v>305</v>
      </c>
      <c r="B93" t="s">
        <v>1285</v>
      </c>
      <c r="C93" s="318" t="s">
        <v>1286</v>
      </c>
    </row>
    <row r="94" spans="1:3" ht="15" x14ac:dyDescent="0.2">
      <c r="A94" t="s">
        <v>305</v>
      </c>
      <c r="B94" t="s">
        <v>1287</v>
      </c>
      <c r="C94" s="318" t="s">
        <v>1288</v>
      </c>
    </row>
    <row r="95" spans="1:3" ht="15" x14ac:dyDescent="0.2">
      <c r="A95" t="s">
        <v>305</v>
      </c>
      <c r="B95" t="s">
        <v>1289</v>
      </c>
      <c r="C95" s="318" t="s">
        <v>1290</v>
      </c>
    </row>
    <row r="96" spans="1:3" ht="15" x14ac:dyDescent="0.2">
      <c r="A96" t="s">
        <v>305</v>
      </c>
      <c r="B96" t="s">
        <v>1291</v>
      </c>
      <c r="C96" s="318" t="s">
        <v>1292</v>
      </c>
    </row>
    <row r="97" spans="1:3" ht="15" x14ac:dyDescent="0.2">
      <c r="A97" t="s">
        <v>305</v>
      </c>
      <c r="B97" t="s">
        <v>1293</v>
      </c>
      <c r="C97" s="318" t="s">
        <v>1120</v>
      </c>
    </row>
    <row r="98" spans="1:3" ht="15" x14ac:dyDescent="0.2">
      <c r="A98" t="s">
        <v>305</v>
      </c>
      <c r="B98" t="s">
        <v>1294</v>
      </c>
      <c r="C98" s="318" t="s">
        <v>1295</v>
      </c>
    </row>
    <row r="99" spans="1:3" ht="15" x14ac:dyDescent="0.2">
      <c r="A99" t="s">
        <v>305</v>
      </c>
      <c r="B99" t="s">
        <v>1296</v>
      </c>
      <c r="C99" s="318" t="s">
        <v>1297</v>
      </c>
    </row>
    <row r="100" spans="1:3" ht="15" x14ac:dyDescent="0.2">
      <c r="A100" t="s">
        <v>305</v>
      </c>
      <c r="B100" t="s">
        <v>1298</v>
      </c>
      <c r="C100" s="318" t="s">
        <v>1299</v>
      </c>
    </row>
    <row r="101" spans="1:3" ht="15" x14ac:dyDescent="0.2">
      <c r="A101" t="s">
        <v>305</v>
      </c>
      <c r="B101" t="s">
        <v>1300</v>
      </c>
      <c r="C101" s="318" t="s">
        <v>1301</v>
      </c>
    </row>
    <row r="102" spans="1:3" ht="15" x14ac:dyDescent="0.2">
      <c r="A102" t="s">
        <v>305</v>
      </c>
      <c r="B102" t="s">
        <v>1302</v>
      </c>
      <c r="C102" s="318" t="s">
        <v>1303</v>
      </c>
    </row>
    <row r="103" spans="1:3" ht="15" x14ac:dyDescent="0.2">
      <c r="A103" t="s">
        <v>305</v>
      </c>
      <c r="B103" t="s">
        <v>1304</v>
      </c>
      <c r="C103" s="318" t="s">
        <v>1305</v>
      </c>
    </row>
    <row r="104" spans="1:3" ht="15" x14ac:dyDescent="0.2">
      <c r="A104" t="s">
        <v>305</v>
      </c>
      <c r="B104" t="s">
        <v>1306</v>
      </c>
      <c r="C104" s="318" t="s">
        <v>1307</v>
      </c>
    </row>
    <row r="105" spans="1:3" ht="15" x14ac:dyDescent="0.2">
      <c r="A105" t="s">
        <v>305</v>
      </c>
      <c r="B105" t="s">
        <v>1308</v>
      </c>
      <c r="C105" s="318" t="s">
        <v>1309</v>
      </c>
    </row>
    <row r="106" spans="1:3" ht="15" x14ac:dyDescent="0.2">
      <c r="A106" t="s">
        <v>305</v>
      </c>
      <c r="B106" t="s">
        <v>1310</v>
      </c>
      <c r="C106" s="318" t="s">
        <v>1122</v>
      </c>
    </row>
    <row r="107" spans="1:3" ht="15" x14ac:dyDescent="0.2">
      <c r="A107" t="s">
        <v>305</v>
      </c>
      <c r="B107" t="s">
        <v>1311</v>
      </c>
      <c r="C107" s="318" t="s">
        <v>1312</v>
      </c>
    </row>
    <row r="108" spans="1:3" ht="15" x14ac:dyDescent="0.2">
      <c r="A108" t="s">
        <v>305</v>
      </c>
      <c r="B108" t="s">
        <v>1313</v>
      </c>
      <c r="C108" s="318" t="s">
        <v>1314</v>
      </c>
    </row>
    <row r="109" spans="1:3" ht="15" x14ac:dyDescent="0.2">
      <c r="A109" t="s">
        <v>305</v>
      </c>
      <c r="B109" t="s">
        <v>1315</v>
      </c>
      <c r="C109" s="318" t="s">
        <v>1316</v>
      </c>
    </row>
    <row r="110" spans="1:3" ht="15" x14ac:dyDescent="0.2">
      <c r="A110" t="s">
        <v>305</v>
      </c>
      <c r="B110" t="s">
        <v>1317</v>
      </c>
      <c r="C110" s="318" t="s">
        <v>1318</v>
      </c>
    </row>
    <row r="111" spans="1:3" ht="15" x14ac:dyDescent="0.2">
      <c r="A111" t="s">
        <v>305</v>
      </c>
      <c r="B111" t="s">
        <v>1319</v>
      </c>
      <c r="C111" s="318" t="s">
        <v>1320</v>
      </c>
    </row>
    <row r="112" spans="1:3" ht="15" x14ac:dyDescent="0.2">
      <c r="A112" t="s">
        <v>305</v>
      </c>
      <c r="B112" t="s">
        <v>1321</v>
      </c>
      <c r="C112" s="318" t="s">
        <v>1322</v>
      </c>
    </row>
    <row r="113" spans="1:3" ht="15" x14ac:dyDescent="0.2">
      <c r="A113" t="s">
        <v>305</v>
      </c>
      <c r="B113" t="s">
        <v>1323</v>
      </c>
      <c r="C113" s="318" t="s">
        <v>1324</v>
      </c>
    </row>
    <row r="114" spans="1:3" ht="15" x14ac:dyDescent="0.2">
      <c r="A114" t="s">
        <v>302</v>
      </c>
      <c r="B114" t="s">
        <v>1325</v>
      </c>
      <c r="C114" s="318" t="s">
        <v>1326</v>
      </c>
    </row>
    <row r="115" spans="1:3" ht="15" x14ac:dyDescent="0.2">
      <c r="A115" t="s">
        <v>302</v>
      </c>
      <c r="B115" t="s">
        <v>1327</v>
      </c>
      <c r="C115" s="318" t="s">
        <v>1328</v>
      </c>
    </row>
    <row r="116" spans="1:3" ht="15" x14ac:dyDescent="0.2">
      <c r="A116" t="s">
        <v>305</v>
      </c>
      <c r="B116" t="s">
        <v>1329</v>
      </c>
      <c r="C116" s="318" t="s">
        <v>1330</v>
      </c>
    </row>
    <row r="117" spans="1:3" ht="15" x14ac:dyDescent="0.2">
      <c r="A117" t="s">
        <v>305</v>
      </c>
      <c r="B117" t="s">
        <v>1331</v>
      </c>
      <c r="C117" s="318" t="s">
        <v>1124</v>
      </c>
    </row>
    <row r="118" spans="1:3" ht="15" x14ac:dyDescent="0.2">
      <c r="A118" t="s">
        <v>305</v>
      </c>
      <c r="B118" t="s">
        <v>1332</v>
      </c>
      <c r="C118" s="318" t="s">
        <v>1333</v>
      </c>
    </row>
    <row r="119" spans="1:3" ht="15" x14ac:dyDescent="0.2">
      <c r="A119" t="s">
        <v>305</v>
      </c>
      <c r="B119" t="s">
        <v>1334</v>
      </c>
      <c r="C119" s="318" t="s">
        <v>1335</v>
      </c>
    </row>
    <row r="120" spans="1:3" ht="15" x14ac:dyDescent="0.2">
      <c r="A120" t="s">
        <v>305</v>
      </c>
      <c r="B120" t="s">
        <v>1336</v>
      </c>
      <c r="C120" s="318" t="s">
        <v>1337</v>
      </c>
    </row>
    <row r="121" spans="1:3" ht="15" x14ac:dyDescent="0.2">
      <c r="A121" t="s">
        <v>305</v>
      </c>
      <c r="B121" t="s">
        <v>1338</v>
      </c>
      <c r="C121" s="318" t="s">
        <v>1339</v>
      </c>
    </row>
    <row r="122" spans="1:3" ht="15" x14ac:dyDescent="0.2">
      <c r="A122" t="s">
        <v>305</v>
      </c>
      <c r="B122" t="s">
        <v>1340</v>
      </c>
      <c r="C122" s="318" t="s">
        <v>1341</v>
      </c>
    </row>
    <row r="123" spans="1:3" ht="15" x14ac:dyDescent="0.2">
      <c r="A123" t="s">
        <v>305</v>
      </c>
      <c r="B123" t="s">
        <v>1342</v>
      </c>
      <c r="C123" s="318" t="s">
        <v>1343</v>
      </c>
    </row>
    <row r="124" spans="1:3" ht="15" x14ac:dyDescent="0.2">
      <c r="A124" t="s">
        <v>305</v>
      </c>
      <c r="B124" t="s">
        <v>1344</v>
      </c>
      <c r="C124" s="318" t="s">
        <v>1345</v>
      </c>
    </row>
    <row r="125" spans="1:3" ht="15" x14ac:dyDescent="0.2">
      <c r="A125" t="s">
        <v>302</v>
      </c>
      <c r="B125" t="s">
        <v>1346</v>
      </c>
      <c r="C125" s="318" t="s">
        <v>1347</v>
      </c>
    </row>
    <row r="126" spans="1:3" ht="15" x14ac:dyDescent="0.2">
      <c r="A126" t="s">
        <v>302</v>
      </c>
      <c r="B126" t="s">
        <v>1348</v>
      </c>
      <c r="C126" s="318" t="s">
        <v>1349</v>
      </c>
    </row>
    <row r="127" spans="1:3" ht="15" x14ac:dyDescent="0.2">
      <c r="A127" t="s">
        <v>305</v>
      </c>
      <c r="B127" t="s">
        <v>1350</v>
      </c>
      <c r="C127" s="318" t="s">
        <v>1351</v>
      </c>
    </row>
    <row r="128" spans="1:3" ht="15" x14ac:dyDescent="0.2">
      <c r="A128" t="s">
        <v>305</v>
      </c>
      <c r="B128" t="s">
        <v>1352</v>
      </c>
      <c r="C128" s="318" t="s">
        <v>1126</v>
      </c>
    </row>
    <row r="129" spans="1:3" ht="15" x14ac:dyDescent="0.2">
      <c r="A129" t="s">
        <v>305</v>
      </c>
      <c r="B129" t="s">
        <v>1353</v>
      </c>
      <c r="C129" s="318" t="s">
        <v>1354</v>
      </c>
    </row>
    <row r="130" spans="1:3" ht="15" x14ac:dyDescent="0.2">
      <c r="A130" t="s">
        <v>305</v>
      </c>
      <c r="B130" t="s">
        <v>1355</v>
      </c>
      <c r="C130" s="318" t="s">
        <v>1356</v>
      </c>
    </row>
    <row r="131" spans="1:3" ht="15" x14ac:dyDescent="0.2">
      <c r="A131" t="s">
        <v>305</v>
      </c>
      <c r="B131" t="s">
        <v>1357</v>
      </c>
      <c r="C131" s="318" t="s">
        <v>1358</v>
      </c>
    </row>
    <row r="132" spans="1:3" ht="15" x14ac:dyDescent="0.2">
      <c r="A132" t="s">
        <v>305</v>
      </c>
      <c r="B132" t="s">
        <v>1359</v>
      </c>
      <c r="C132" s="318" t="s">
        <v>1360</v>
      </c>
    </row>
    <row r="133" spans="1:3" ht="15" x14ac:dyDescent="0.2">
      <c r="A133" t="s">
        <v>305</v>
      </c>
      <c r="B133" t="s">
        <v>1361</v>
      </c>
      <c r="C133" s="318" t="s">
        <v>1362</v>
      </c>
    </row>
    <row r="134" spans="1:3" ht="15" x14ac:dyDescent="0.2">
      <c r="A134" t="s">
        <v>305</v>
      </c>
      <c r="B134" t="s">
        <v>1363</v>
      </c>
      <c r="C134" s="318" t="s">
        <v>1364</v>
      </c>
    </row>
    <row r="135" spans="1:3" ht="15" x14ac:dyDescent="0.2">
      <c r="A135" t="s">
        <v>305</v>
      </c>
      <c r="B135" t="s">
        <v>1365</v>
      </c>
      <c r="C135" s="318" t="s">
        <v>1366</v>
      </c>
    </row>
    <row r="136" spans="1:3" ht="15" x14ac:dyDescent="0.2">
      <c r="A136" t="s">
        <v>305</v>
      </c>
      <c r="B136" t="s">
        <v>1367</v>
      </c>
      <c r="C136" s="318" t="s">
        <v>1368</v>
      </c>
    </row>
    <row r="137" spans="1:3" ht="15" x14ac:dyDescent="0.2">
      <c r="A137" t="s">
        <v>305</v>
      </c>
      <c r="B137" t="s">
        <v>1369</v>
      </c>
      <c r="C137" s="318" t="s">
        <v>1128</v>
      </c>
    </row>
    <row r="138" spans="1:3" ht="15" x14ac:dyDescent="0.2">
      <c r="A138" t="s">
        <v>305</v>
      </c>
      <c r="B138" t="s">
        <v>1370</v>
      </c>
      <c r="C138" s="318" t="s">
        <v>1371</v>
      </c>
    </row>
    <row r="139" spans="1:3" ht="15" x14ac:dyDescent="0.2">
      <c r="A139" t="s">
        <v>305</v>
      </c>
      <c r="B139" t="s">
        <v>1372</v>
      </c>
      <c r="C139" s="318" t="s">
        <v>1373</v>
      </c>
    </row>
    <row r="140" spans="1:3" ht="15" x14ac:dyDescent="0.2">
      <c r="A140" t="s">
        <v>305</v>
      </c>
      <c r="B140" t="s">
        <v>1374</v>
      </c>
      <c r="C140" s="318" t="s">
        <v>1375</v>
      </c>
    </row>
    <row r="141" spans="1:3" ht="15" x14ac:dyDescent="0.2">
      <c r="A141" t="s">
        <v>305</v>
      </c>
      <c r="B141" t="s">
        <v>1376</v>
      </c>
      <c r="C141" s="318" t="s">
        <v>1377</v>
      </c>
    </row>
    <row r="142" spans="1:3" ht="15" x14ac:dyDescent="0.2">
      <c r="A142" t="s">
        <v>305</v>
      </c>
      <c r="B142" t="s">
        <v>1378</v>
      </c>
      <c r="C142" s="318" t="s">
        <v>1379</v>
      </c>
    </row>
    <row r="143" spans="1:3" ht="15" x14ac:dyDescent="0.2">
      <c r="A143" t="s">
        <v>305</v>
      </c>
      <c r="B143" t="s">
        <v>1380</v>
      </c>
      <c r="C143" s="318" t="s">
        <v>1381</v>
      </c>
    </row>
    <row r="144" spans="1:3" ht="15" x14ac:dyDescent="0.2">
      <c r="A144" t="s">
        <v>305</v>
      </c>
      <c r="B144" t="s">
        <v>1382</v>
      </c>
      <c r="C144" s="318" t="s">
        <v>1383</v>
      </c>
    </row>
    <row r="145" spans="1:3" ht="15" x14ac:dyDescent="0.2">
      <c r="A145" t="s">
        <v>305</v>
      </c>
      <c r="B145" t="s">
        <v>1384</v>
      </c>
      <c r="C145" s="318" t="s">
        <v>1385</v>
      </c>
    </row>
    <row r="146" spans="1:3" ht="15" x14ac:dyDescent="0.2">
      <c r="A146" t="s">
        <v>305</v>
      </c>
      <c r="B146" t="s">
        <v>1386</v>
      </c>
      <c r="C146" s="318" t="s">
        <v>1130</v>
      </c>
    </row>
    <row r="147" spans="1:3" ht="15" x14ac:dyDescent="0.2">
      <c r="A147" t="s">
        <v>305</v>
      </c>
      <c r="B147" t="s">
        <v>1387</v>
      </c>
      <c r="C147" s="318" t="s">
        <v>1388</v>
      </c>
    </row>
    <row r="148" spans="1:3" ht="15" x14ac:dyDescent="0.2">
      <c r="A148" t="s">
        <v>305</v>
      </c>
      <c r="B148" t="s">
        <v>1389</v>
      </c>
      <c r="C148" s="318" t="s">
        <v>1390</v>
      </c>
    </row>
    <row r="149" spans="1:3" ht="15" x14ac:dyDescent="0.2">
      <c r="A149" t="s">
        <v>305</v>
      </c>
      <c r="B149" t="s">
        <v>1391</v>
      </c>
      <c r="C149" s="318" t="s">
        <v>1392</v>
      </c>
    </row>
    <row r="150" spans="1:3" ht="15" x14ac:dyDescent="0.2">
      <c r="A150" t="s">
        <v>305</v>
      </c>
      <c r="B150" t="s">
        <v>1393</v>
      </c>
      <c r="C150" s="318" t="s">
        <v>1394</v>
      </c>
    </row>
    <row r="151" spans="1:3" ht="15" x14ac:dyDescent="0.2">
      <c r="A151" t="s">
        <v>305</v>
      </c>
      <c r="B151" t="s">
        <v>1395</v>
      </c>
      <c r="C151" s="318" t="s">
        <v>1396</v>
      </c>
    </row>
    <row r="152" spans="1:3" ht="15" x14ac:dyDescent="0.2">
      <c r="A152" t="s">
        <v>305</v>
      </c>
      <c r="B152" t="s">
        <v>1397</v>
      </c>
      <c r="C152" s="318" t="s">
        <v>1398</v>
      </c>
    </row>
    <row r="153" spans="1:3" ht="15" x14ac:dyDescent="0.2">
      <c r="A153" t="s">
        <v>305</v>
      </c>
      <c r="B153" t="s">
        <v>1399</v>
      </c>
      <c r="C153" s="318" t="s">
        <v>1400</v>
      </c>
    </row>
    <row r="154" spans="1:3" ht="15" x14ac:dyDescent="0.2">
      <c r="A154" t="s">
        <v>305</v>
      </c>
      <c r="B154" t="s">
        <v>1401</v>
      </c>
      <c r="C154" s="318" t="s">
        <v>1402</v>
      </c>
    </row>
    <row r="155" spans="1:3" ht="15" x14ac:dyDescent="0.2">
      <c r="A155" t="s">
        <v>305</v>
      </c>
      <c r="B155" t="s">
        <v>1403</v>
      </c>
      <c r="C155" s="318" t="s">
        <v>1132</v>
      </c>
    </row>
    <row r="156" spans="1:3" ht="15" x14ac:dyDescent="0.2">
      <c r="A156" t="s">
        <v>305</v>
      </c>
      <c r="B156" t="s">
        <v>1404</v>
      </c>
      <c r="C156" s="318" t="s">
        <v>1405</v>
      </c>
    </row>
    <row r="157" spans="1:3" ht="15" x14ac:dyDescent="0.2">
      <c r="A157" t="s">
        <v>305</v>
      </c>
      <c r="B157" t="s">
        <v>1406</v>
      </c>
      <c r="C157" s="318" t="s">
        <v>1407</v>
      </c>
    </row>
    <row r="158" spans="1:3" ht="15" x14ac:dyDescent="0.2">
      <c r="A158" t="s">
        <v>305</v>
      </c>
      <c r="B158" t="s">
        <v>1408</v>
      </c>
      <c r="C158" s="318" t="s">
        <v>1409</v>
      </c>
    </row>
    <row r="159" spans="1:3" ht="15" x14ac:dyDescent="0.2">
      <c r="A159" t="s">
        <v>305</v>
      </c>
      <c r="B159" t="s">
        <v>1410</v>
      </c>
      <c r="C159" s="318" t="s">
        <v>1411</v>
      </c>
    </row>
    <row r="160" spans="1:3" ht="15" x14ac:dyDescent="0.2">
      <c r="A160" t="s">
        <v>305</v>
      </c>
      <c r="B160" t="s">
        <v>1412</v>
      </c>
      <c r="C160" s="318" t="s">
        <v>1413</v>
      </c>
    </row>
    <row r="161" spans="1:3" ht="15" x14ac:dyDescent="0.2">
      <c r="A161" t="s">
        <v>305</v>
      </c>
      <c r="B161" t="s">
        <v>1414</v>
      </c>
      <c r="C161" s="318" t="s">
        <v>1415</v>
      </c>
    </row>
    <row r="162" spans="1:3" ht="15" x14ac:dyDescent="0.2">
      <c r="A162" t="s">
        <v>305</v>
      </c>
      <c r="B162" t="s">
        <v>1416</v>
      </c>
      <c r="C162" s="318" t="s">
        <v>1417</v>
      </c>
    </row>
    <row r="163" spans="1:3" ht="15" x14ac:dyDescent="0.2">
      <c r="A163" t="s">
        <v>305</v>
      </c>
      <c r="B163" t="s">
        <v>1418</v>
      </c>
      <c r="C163" s="318" t="s">
        <v>1419</v>
      </c>
    </row>
    <row r="164" spans="1:3" ht="15" x14ac:dyDescent="0.2">
      <c r="A164" t="s">
        <v>305</v>
      </c>
      <c r="B164" t="s">
        <v>1420</v>
      </c>
      <c r="C164" s="318" t="s">
        <v>1134</v>
      </c>
    </row>
    <row r="165" spans="1:3" ht="15" x14ac:dyDescent="0.2">
      <c r="A165" t="s">
        <v>305</v>
      </c>
      <c r="B165" t="s">
        <v>1421</v>
      </c>
      <c r="C165" s="318" t="s">
        <v>1422</v>
      </c>
    </row>
    <row r="166" spans="1:3" ht="15" x14ac:dyDescent="0.2">
      <c r="A166" t="s">
        <v>305</v>
      </c>
      <c r="B166" t="s">
        <v>1423</v>
      </c>
      <c r="C166" s="318" t="s">
        <v>1424</v>
      </c>
    </row>
    <row r="167" spans="1:3" ht="15" x14ac:dyDescent="0.2">
      <c r="A167" t="s">
        <v>305</v>
      </c>
      <c r="B167" t="s">
        <v>1425</v>
      </c>
      <c r="C167" s="318" t="s">
        <v>1426</v>
      </c>
    </row>
    <row r="168" spans="1:3" ht="15" x14ac:dyDescent="0.2">
      <c r="A168" t="s">
        <v>305</v>
      </c>
      <c r="B168" t="s">
        <v>1427</v>
      </c>
      <c r="C168" s="318" t="s">
        <v>1428</v>
      </c>
    </row>
    <row r="169" spans="1:3" ht="15" x14ac:dyDescent="0.2">
      <c r="A169" t="s">
        <v>305</v>
      </c>
      <c r="B169" t="s">
        <v>1429</v>
      </c>
      <c r="C169" s="318" t="s">
        <v>1430</v>
      </c>
    </row>
    <row r="170" spans="1:3" ht="15" x14ac:dyDescent="0.2">
      <c r="A170" t="s">
        <v>305</v>
      </c>
      <c r="B170" t="s">
        <v>1431</v>
      </c>
      <c r="C170" s="318" t="s">
        <v>1432</v>
      </c>
    </row>
    <row r="171" spans="1:3" ht="15" x14ac:dyDescent="0.2">
      <c r="A171" t="s">
        <v>305</v>
      </c>
      <c r="B171" t="s">
        <v>1433</v>
      </c>
      <c r="C171" s="318" t="s">
        <v>1434</v>
      </c>
    </row>
    <row r="172" spans="1:3" ht="15" x14ac:dyDescent="0.2">
      <c r="A172" t="s">
        <v>302</v>
      </c>
      <c r="B172" t="s">
        <v>1435</v>
      </c>
      <c r="C172" s="318" t="s">
        <v>1436</v>
      </c>
    </row>
    <row r="173" spans="1:3" ht="15" x14ac:dyDescent="0.2">
      <c r="A173" t="s">
        <v>305</v>
      </c>
      <c r="B173" t="s">
        <v>1437</v>
      </c>
      <c r="C173" s="318" t="s">
        <v>1138</v>
      </c>
    </row>
    <row r="174" spans="1:3" ht="15" x14ac:dyDescent="0.2">
      <c r="A174" t="s">
        <v>305</v>
      </c>
      <c r="B174" t="s">
        <v>1438</v>
      </c>
      <c r="C174" s="318" t="s">
        <v>1439</v>
      </c>
    </row>
    <row r="175" spans="1:3" ht="15" x14ac:dyDescent="0.2">
      <c r="A175" t="s">
        <v>305</v>
      </c>
      <c r="B175" t="s">
        <v>1440</v>
      </c>
      <c r="C175" s="318" t="s">
        <v>1441</v>
      </c>
    </row>
    <row r="176" spans="1:3" ht="15" x14ac:dyDescent="0.2">
      <c r="A176" t="s">
        <v>305</v>
      </c>
      <c r="B176" t="s">
        <v>1442</v>
      </c>
      <c r="C176" s="318" t="s">
        <v>1443</v>
      </c>
    </row>
    <row r="177" spans="1:3" ht="15" x14ac:dyDescent="0.2">
      <c r="A177" t="s">
        <v>305</v>
      </c>
      <c r="B177" t="s">
        <v>1444</v>
      </c>
      <c r="C177" s="318" t="s">
        <v>1445</v>
      </c>
    </row>
    <row r="178" spans="1:3" ht="15" x14ac:dyDescent="0.2">
      <c r="A178" t="s">
        <v>305</v>
      </c>
      <c r="B178" t="s">
        <v>1446</v>
      </c>
      <c r="C178" s="318" t="s">
        <v>1447</v>
      </c>
    </row>
    <row r="179" spans="1:3" ht="15" x14ac:dyDescent="0.2">
      <c r="A179" t="s">
        <v>305</v>
      </c>
      <c r="B179" t="s">
        <v>1448</v>
      </c>
      <c r="C179" s="318" t="s">
        <v>1449</v>
      </c>
    </row>
    <row r="180" spans="1:3" ht="15" x14ac:dyDescent="0.2">
      <c r="A180" t="s">
        <v>305</v>
      </c>
      <c r="B180" t="s">
        <v>1450</v>
      </c>
      <c r="C180" s="318" t="s">
        <v>1451</v>
      </c>
    </row>
    <row r="181" spans="1:3" ht="15" x14ac:dyDescent="0.2">
      <c r="A181" t="s">
        <v>302</v>
      </c>
      <c r="B181" t="s">
        <v>1452</v>
      </c>
      <c r="C181" s="318" t="s">
        <v>1453</v>
      </c>
    </row>
    <row r="182" spans="1:3" ht="15" x14ac:dyDescent="0.2">
      <c r="A182" t="s">
        <v>304</v>
      </c>
      <c r="B182" t="s">
        <v>1454</v>
      </c>
      <c r="C182" s="318" t="s">
        <v>1112</v>
      </c>
    </row>
    <row r="183" spans="1:3" ht="15" x14ac:dyDescent="0.2">
      <c r="A183" t="s">
        <v>304</v>
      </c>
      <c r="B183" t="s">
        <v>1455</v>
      </c>
      <c r="C183" s="318" t="s">
        <v>1114</v>
      </c>
    </row>
    <row r="184" spans="1:3" ht="15" x14ac:dyDescent="0.2">
      <c r="A184" t="s">
        <v>304</v>
      </c>
      <c r="B184" t="s">
        <v>1456</v>
      </c>
      <c r="C184" s="318" t="s">
        <v>1204</v>
      </c>
    </row>
    <row r="185" spans="1:3" ht="15" x14ac:dyDescent="0.2">
      <c r="A185" t="s">
        <v>304</v>
      </c>
      <c r="B185" t="s">
        <v>1457</v>
      </c>
      <c r="C185" s="318" t="s">
        <v>1436</v>
      </c>
    </row>
    <row r="186" spans="1:3" ht="15" x14ac:dyDescent="0.2">
      <c r="A186" t="s">
        <v>304</v>
      </c>
      <c r="B186" t="s">
        <v>1458</v>
      </c>
      <c r="C186" s="318" t="s">
        <v>1118</v>
      </c>
    </row>
    <row r="187" spans="1:3" ht="15" x14ac:dyDescent="0.2">
      <c r="A187" t="s">
        <v>304</v>
      </c>
      <c r="B187" t="s">
        <v>1459</v>
      </c>
      <c r="C187" s="318" t="s">
        <v>1116</v>
      </c>
    </row>
    <row r="188" spans="1:3" ht="15" x14ac:dyDescent="0.2">
      <c r="A188" t="s">
        <v>302</v>
      </c>
      <c r="B188" t="s">
        <v>1460</v>
      </c>
      <c r="C188" s="318" t="s">
        <v>1461</v>
      </c>
    </row>
    <row r="189" spans="1:3" ht="15" x14ac:dyDescent="0.2">
      <c r="A189" t="s">
        <v>304</v>
      </c>
      <c r="B189" t="s">
        <v>1462</v>
      </c>
      <c r="C189" s="318" t="s">
        <v>1124</v>
      </c>
    </row>
    <row r="190" spans="1:3" ht="15" x14ac:dyDescent="0.2">
      <c r="A190" t="s">
        <v>304</v>
      </c>
      <c r="B190" t="s">
        <v>1463</v>
      </c>
      <c r="C190" s="318" t="s">
        <v>1126</v>
      </c>
    </row>
    <row r="191" spans="1:3" ht="15" x14ac:dyDescent="0.2">
      <c r="A191" t="s">
        <v>304</v>
      </c>
      <c r="B191" t="s">
        <v>1464</v>
      </c>
      <c r="C191" s="318" t="s">
        <v>1128</v>
      </c>
    </row>
    <row r="192" spans="1:3" ht="15" x14ac:dyDescent="0.2">
      <c r="A192" t="s">
        <v>304</v>
      </c>
      <c r="B192" t="s">
        <v>1465</v>
      </c>
      <c r="C192" s="318" t="s">
        <v>1132</v>
      </c>
    </row>
    <row r="193" spans="1:3" ht="15" x14ac:dyDescent="0.2">
      <c r="A193" t="s">
        <v>304</v>
      </c>
      <c r="B193" t="s">
        <v>1466</v>
      </c>
      <c r="C193" s="318" t="s">
        <v>1130</v>
      </c>
    </row>
    <row r="194" spans="1:3" ht="15" x14ac:dyDescent="0.2">
      <c r="A194" t="s">
        <v>302</v>
      </c>
      <c r="B194" t="s">
        <v>1467</v>
      </c>
      <c r="C194" s="318" t="s">
        <v>1468</v>
      </c>
    </row>
    <row r="195" spans="1:3" ht="15" x14ac:dyDescent="0.2">
      <c r="A195" t="s">
        <v>302</v>
      </c>
      <c r="B195" t="s">
        <v>1469</v>
      </c>
      <c r="C195" s="318" t="s">
        <v>1470</v>
      </c>
    </row>
    <row r="196" spans="1:3" ht="15" x14ac:dyDescent="0.2">
      <c r="A196" t="s">
        <v>304</v>
      </c>
      <c r="B196" t="s">
        <v>1471</v>
      </c>
      <c r="C196" s="318" t="s">
        <v>1138</v>
      </c>
    </row>
    <row r="197" spans="1:3" ht="15" x14ac:dyDescent="0.2">
      <c r="A197" t="s">
        <v>304</v>
      </c>
      <c r="B197" t="s">
        <v>1472</v>
      </c>
      <c r="C197" s="318" t="s">
        <v>1140</v>
      </c>
    </row>
    <row r="198" spans="1:3" ht="15" x14ac:dyDescent="0.2">
      <c r="A198" t="s">
        <v>304</v>
      </c>
      <c r="B198" t="s">
        <v>1473</v>
      </c>
      <c r="C198" s="318" t="s">
        <v>1142</v>
      </c>
    </row>
    <row r="199" spans="1:3" ht="15" x14ac:dyDescent="0.2">
      <c r="A199" t="s">
        <v>304</v>
      </c>
      <c r="B199" t="s">
        <v>1474</v>
      </c>
      <c r="C199" s="318" t="s">
        <v>1148</v>
      </c>
    </row>
    <row r="200" spans="1:3" ht="15" x14ac:dyDescent="0.2">
      <c r="A200" t="s">
        <v>304</v>
      </c>
      <c r="B200" t="s">
        <v>1475</v>
      </c>
      <c r="C200" s="318" t="s">
        <v>1144</v>
      </c>
    </row>
    <row r="201" spans="1:3" ht="15" x14ac:dyDescent="0.2">
      <c r="A201" t="s">
        <v>304</v>
      </c>
      <c r="B201" t="s">
        <v>1476</v>
      </c>
      <c r="C201" s="318" t="s">
        <v>1146</v>
      </c>
    </row>
    <row r="202" spans="1:3" ht="15" x14ac:dyDescent="0.2">
      <c r="A202" t="s">
        <v>302</v>
      </c>
      <c r="B202" t="s">
        <v>1477</v>
      </c>
      <c r="C202" s="318" t="s">
        <v>1478</v>
      </c>
    </row>
    <row r="203" spans="1:3" ht="15" x14ac:dyDescent="0.2">
      <c r="A203" t="s">
        <v>304</v>
      </c>
      <c r="B203" t="s">
        <v>1479</v>
      </c>
      <c r="C203" s="318" t="s">
        <v>1152</v>
      </c>
    </row>
    <row r="204" spans="1:3" ht="15" x14ac:dyDescent="0.2">
      <c r="A204" t="s">
        <v>304</v>
      </c>
      <c r="B204" t="s">
        <v>1480</v>
      </c>
      <c r="C204" s="318" t="s">
        <v>1156</v>
      </c>
    </row>
    <row r="205" spans="1:3" ht="15" x14ac:dyDescent="0.2">
      <c r="A205" t="s">
        <v>302</v>
      </c>
      <c r="B205" t="s">
        <v>1481</v>
      </c>
      <c r="C205" s="318" t="s">
        <v>1482</v>
      </c>
    </row>
    <row r="206" spans="1:3" ht="15" x14ac:dyDescent="0.2">
      <c r="A206" t="s">
        <v>304</v>
      </c>
      <c r="B206" t="s">
        <v>1483</v>
      </c>
      <c r="C206" s="318" t="s">
        <v>1162</v>
      </c>
    </row>
    <row r="207" spans="1:3" ht="15" x14ac:dyDescent="0.2">
      <c r="A207" t="s">
        <v>304</v>
      </c>
      <c r="B207" t="s">
        <v>1484</v>
      </c>
      <c r="C207" s="318" t="s">
        <v>1164</v>
      </c>
    </row>
    <row r="208" spans="1:3" ht="15" x14ac:dyDescent="0.2">
      <c r="A208" t="s">
        <v>304</v>
      </c>
      <c r="B208" t="s">
        <v>1485</v>
      </c>
      <c r="C208" s="318" t="s">
        <v>1168</v>
      </c>
    </row>
    <row r="209" spans="1:3" ht="15" x14ac:dyDescent="0.2">
      <c r="A209" t="s">
        <v>304</v>
      </c>
      <c r="B209" t="s">
        <v>1486</v>
      </c>
      <c r="C209" s="318" t="s">
        <v>1166</v>
      </c>
    </row>
    <row r="210" spans="1:3" ht="15" x14ac:dyDescent="0.2">
      <c r="A210" t="s">
        <v>302</v>
      </c>
      <c r="B210" t="s">
        <v>1487</v>
      </c>
      <c r="C210" s="318" t="s">
        <v>1488</v>
      </c>
    </row>
    <row r="211" spans="1:3" ht="15" x14ac:dyDescent="0.2">
      <c r="A211" t="s">
        <v>304</v>
      </c>
      <c r="B211" t="s">
        <v>1489</v>
      </c>
      <c r="C211" s="318" t="s">
        <v>1182</v>
      </c>
    </row>
    <row r="212" spans="1:3" ht="15" x14ac:dyDescent="0.2">
      <c r="A212" t="s">
        <v>304</v>
      </c>
      <c r="B212" t="s">
        <v>1490</v>
      </c>
      <c r="C212" s="318" t="s">
        <v>1184</v>
      </c>
    </row>
    <row r="213" spans="1:3" ht="15" x14ac:dyDescent="0.2">
      <c r="A213" t="s">
        <v>304</v>
      </c>
      <c r="B213" t="s">
        <v>1491</v>
      </c>
      <c r="C213" s="318" t="s">
        <v>1188</v>
      </c>
    </row>
    <row r="214" spans="1:3" ht="15" x14ac:dyDescent="0.2">
      <c r="A214" t="s">
        <v>304</v>
      </c>
      <c r="B214" t="s">
        <v>1492</v>
      </c>
      <c r="C214" s="318" t="s">
        <v>1190</v>
      </c>
    </row>
    <row r="215" spans="1:3" ht="15" x14ac:dyDescent="0.2">
      <c r="A215" t="s">
        <v>304</v>
      </c>
      <c r="B215" t="s">
        <v>1493</v>
      </c>
      <c r="C215" s="318" t="s">
        <v>1192</v>
      </c>
    </row>
    <row r="216" spans="1:3" ht="15" x14ac:dyDescent="0.2">
      <c r="A216" t="s">
        <v>304</v>
      </c>
      <c r="B216" t="s">
        <v>1494</v>
      </c>
      <c r="C216" s="318" t="s">
        <v>1196</v>
      </c>
    </row>
    <row r="217" spans="1:3" ht="15" x14ac:dyDescent="0.2">
      <c r="A217" t="s">
        <v>304</v>
      </c>
      <c r="B217" t="s">
        <v>1495</v>
      </c>
      <c r="C217" s="318" t="s">
        <v>1186</v>
      </c>
    </row>
    <row r="218" spans="1:3" ht="15" x14ac:dyDescent="0.2">
      <c r="A218" t="s">
        <v>304</v>
      </c>
      <c r="B218" t="s">
        <v>1496</v>
      </c>
      <c r="C218" s="318" t="s">
        <v>1194</v>
      </c>
    </row>
    <row r="219" spans="1:3" ht="15" x14ac:dyDescent="0.2">
      <c r="A219" t="s">
        <v>302</v>
      </c>
      <c r="B219" t="s">
        <v>1497</v>
      </c>
      <c r="C219" s="318" t="s">
        <v>1498</v>
      </c>
    </row>
    <row r="220" spans="1:3" ht="15" x14ac:dyDescent="0.2">
      <c r="A220" t="s">
        <v>302</v>
      </c>
      <c r="B220" t="s">
        <v>1499</v>
      </c>
      <c r="C220" s="318" t="s">
        <v>1500</v>
      </c>
    </row>
    <row r="221" spans="1:3" ht="15" x14ac:dyDescent="0.2">
      <c r="A221" t="s">
        <v>302</v>
      </c>
      <c r="B221" t="s">
        <v>1501</v>
      </c>
      <c r="C221" s="318" t="s">
        <v>1502</v>
      </c>
    </row>
    <row r="222" spans="1:3" ht="15" x14ac:dyDescent="0.2">
      <c r="A222" t="s">
        <v>302</v>
      </c>
      <c r="B222" t="s">
        <v>1503</v>
      </c>
      <c r="C222" s="318" t="s">
        <v>1504</v>
      </c>
    </row>
    <row r="223" spans="1:3" ht="15" x14ac:dyDescent="0.2">
      <c r="A223" t="s">
        <v>302</v>
      </c>
      <c r="B223" t="s">
        <v>1505</v>
      </c>
      <c r="C223" s="318" t="s">
        <v>1506</v>
      </c>
    </row>
    <row r="224" spans="1:3" ht="15" x14ac:dyDescent="0.2">
      <c r="A224" t="s">
        <v>302</v>
      </c>
      <c r="B224" t="s">
        <v>1507</v>
      </c>
      <c r="C224" s="318" t="s">
        <v>1508</v>
      </c>
    </row>
    <row r="225" spans="1:3" ht="15" x14ac:dyDescent="0.2">
      <c r="A225" t="s">
        <v>302</v>
      </c>
      <c r="B225" t="s">
        <v>1509</v>
      </c>
      <c r="C225" s="318" t="s">
        <v>1510</v>
      </c>
    </row>
    <row r="226" spans="1:3" ht="15" x14ac:dyDescent="0.2">
      <c r="A226" t="s">
        <v>302</v>
      </c>
      <c r="B226" t="s">
        <v>1511</v>
      </c>
      <c r="C226" s="318" t="s">
        <v>1512</v>
      </c>
    </row>
    <row r="227" spans="1:3" ht="15" x14ac:dyDescent="0.2">
      <c r="A227" t="s">
        <v>302</v>
      </c>
      <c r="B227" t="s">
        <v>1513</v>
      </c>
      <c r="C227" s="318" t="s">
        <v>1514</v>
      </c>
    </row>
    <row r="228" spans="1:3" ht="15" x14ac:dyDescent="0.2">
      <c r="A228" t="s">
        <v>302</v>
      </c>
      <c r="B228" t="s">
        <v>1515</v>
      </c>
      <c r="C228" s="318" t="s">
        <v>1516</v>
      </c>
    </row>
    <row r="229" spans="1:3" ht="15" x14ac:dyDescent="0.2">
      <c r="A229" t="s">
        <v>302</v>
      </c>
      <c r="B229" t="s">
        <v>1517</v>
      </c>
      <c r="C229" s="318" t="s">
        <v>1518</v>
      </c>
    </row>
    <row r="230" spans="1:3" ht="15" x14ac:dyDescent="0.2">
      <c r="A230" t="s">
        <v>302</v>
      </c>
      <c r="B230" t="s">
        <v>1519</v>
      </c>
      <c r="C230" s="318" t="s">
        <v>1520</v>
      </c>
    </row>
    <row r="231" spans="1:3" ht="15" x14ac:dyDescent="0.2">
      <c r="A231" t="s">
        <v>302</v>
      </c>
      <c r="B231" t="s">
        <v>1521</v>
      </c>
      <c r="C231" s="318" t="s">
        <v>1522</v>
      </c>
    </row>
    <row r="232" spans="1:3" ht="15" x14ac:dyDescent="0.2">
      <c r="A232" t="s">
        <v>302</v>
      </c>
      <c r="B232" t="s">
        <v>1523</v>
      </c>
      <c r="C232" s="318" t="s">
        <v>1524</v>
      </c>
    </row>
    <row r="233" spans="1:3" ht="15" x14ac:dyDescent="0.2">
      <c r="A233" t="s">
        <v>302</v>
      </c>
      <c r="B233" t="s">
        <v>1525</v>
      </c>
      <c r="C233" s="318" t="s">
        <v>1526</v>
      </c>
    </row>
    <row r="234" spans="1:3" ht="15" x14ac:dyDescent="0.2">
      <c r="A234" t="s">
        <v>302</v>
      </c>
      <c r="B234" t="s">
        <v>1527</v>
      </c>
      <c r="C234" s="318" t="s">
        <v>1528</v>
      </c>
    </row>
    <row r="235" spans="1:3" ht="15" x14ac:dyDescent="0.2">
      <c r="A235" t="s">
        <v>302</v>
      </c>
      <c r="B235" t="s">
        <v>1529</v>
      </c>
      <c r="C235" s="318" t="s">
        <v>1530</v>
      </c>
    </row>
    <row r="236" spans="1:3" ht="15" x14ac:dyDescent="0.2">
      <c r="A236" t="s">
        <v>302</v>
      </c>
      <c r="B236" t="s">
        <v>1531</v>
      </c>
      <c r="C236" s="318" t="s">
        <v>1532</v>
      </c>
    </row>
    <row r="237" spans="1:3" ht="15" x14ac:dyDescent="0.2">
      <c r="A237" t="s">
        <v>302</v>
      </c>
      <c r="B237" t="s">
        <v>1533</v>
      </c>
      <c r="C237" s="318" t="s">
        <v>1534</v>
      </c>
    </row>
    <row r="238" spans="1:3" ht="15" x14ac:dyDescent="0.2">
      <c r="A238" t="s">
        <v>302</v>
      </c>
      <c r="B238" t="s">
        <v>1535</v>
      </c>
      <c r="C238" s="318" t="s">
        <v>1536</v>
      </c>
    </row>
    <row r="239" spans="1:3" ht="15" x14ac:dyDescent="0.2">
      <c r="A239" t="s">
        <v>302</v>
      </c>
      <c r="B239" t="s">
        <v>1537</v>
      </c>
      <c r="C239" s="318" t="s">
        <v>1538</v>
      </c>
    </row>
    <row r="240" spans="1:3" ht="15" x14ac:dyDescent="0.2">
      <c r="A240" t="s">
        <v>303</v>
      </c>
      <c r="B240" t="s">
        <v>1539</v>
      </c>
      <c r="C240" s="318" t="s">
        <v>1124</v>
      </c>
    </row>
    <row r="241" spans="1:3" ht="15" x14ac:dyDescent="0.2">
      <c r="A241" t="s">
        <v>303</v>
      </c>
      <c r="B241" t="s">
        <v>1540</v>
      </c>
      <c r="C241" s="318" t="s">
        <v>1122</v>
      </c>
    </row>
    <row r="242" spans="1:3" ht="15" x14ac:dyDescent="0.2">
      <c r="A242" t="s">
        <v>303</v>
      </c>
      <c r="B242" t="s">
        <v>1541</v>
      </c>
      <c r="C242" s="318" t="s">
        <v>1120</v>
      </c>
    </row>
    <row r="243" spans="1:3" ht="15" x14ac:dyDescent="0.2">
      <c r="A243" t="s">
        <v>303</v>
      </c>
      <c r="B243" t="s">
        <v>1542</v>
      </c>
      <c r="C243" s="318" t="s">
        <v>1112</v>
      </c>
    </row>
    <row r="244" spans="1:3" ht="15" x14ac:dyDescent="0.2">
      <c r="A244" t="s">
        <v>303</v>
      </c>
      <c r="B244" t="s">
        <v>1543</v>
      </c>
      <c r="C244" s="318" t="s">
        <v>1114</v>
      </c>
    </row>
    <row r="245" spans="1:3" ht="15" x14ac:dyDescent="0.2">
      <c r="A245" t="s">
        <v>303</v>
      </c>
      <c r="B245" t="s">
        <v>1544</v>
      </c>
      <c r="C245" s="318" t="s">
        <v>1116</v>
      </c>
    </row>
    <row r="246" spans="1:3" ht="15" x14ac:dyDescent="0.2">
      <c r="A246" t="s">
        <v>303</v>
      </c>
      <c r="B246" t="s">
        <v>1545</v>
      </c>
      <c r="C246" s="318" t="s">
        <v>1118</v>
      </c>
    </row>
    <row r="247" spans="1:3" ht="15" x14ac:dyDescent="0.2">
      <c r="A247" t="s">
        <v>303</v>
      </c>
      <c r="B247" t="s">
        <v>1546</v>
      </c>
      <c r="C247" s="318" t="s">
        <v>1136</v>
      </c>
    </row>
    <row r="248" spans="1:3" ht="15" x14ac:dyDescent="0.2">
      <c r="A248" t="s">
        <v>303</v>
      </c>
      <c r="B248" t="s">
        <v>1547</v>
      </c>
      <c r="C248" s="318" t="s">
        <v>1128</v>
      </c>
    </row>
    <row r="249" spans="1:3" ht="15" x14ac:dyDescent="0.2">
      <c r="A249" t="s">
        <v>303</v>
      </c>
      <c r="B249" t="s">
        <v>1548</v>
      </c>
      <c r="C249" s="318" t="s">
        <v>1130</v>
      </c>
    </row>
    <row r="250" spans="1:3" ht="15" x14ac:dyDescent="0.2">
      <c r="A250" t="s">
        <v>303</v>
      </c>
      <c r="B250" t="s">
        <v>1549</v>
      </c>
      <c r="C250" s="318" t="s">
        <v>1132</v>
      </c>
    </row>
    <row r="251" spans="1:3" ht="15" x14ac:dyDescent="0.2">
      <c r="A251" t="s">
        <v>303</v>
      </c>
      <c r="B251" t="s">
        <v>1550</v>
      </c>
      <c r="C251" s="318" t="s">
        <v>1134</v>
      </c>
    </row>
    <row r="252" spans="1:3" ht="15" x14ac:dyDescent="0.2">
      <c r="A252" t="s">
        <v>303</v>
      </c>
      <c r="B252" t="s">
        <v>1551</v>
      </c>
      <c r="C252" s="318" t="s">
        <v>1138</v>
      </c>
    </row>
    <row r="253" spans="1:3" ht="15" x14ac:dyDescent="0.2">
      <c r="A253" t="s">
        <v>303</v>
      </c>
      <c r="B253" t="s">
        <v>1552</v>
      </c>
      <c r="C253" s="318" t="s">
        <v>1154</v>
      </c>
    </row>
    <row r="254" spans="1:3" ht="15" x14ac:dyDescent="0.2">
      <c r="A254" t="s">
        <v>303</v>
      </c>
      <c r="B254" t="s">
        <v>1553</v>
      </c>
      <c r="C254" s="318" t="s">
        <v>1142</v>
      </c>
    </row>
    <row r="255" spans="1:3" ht="15" x14ac:dyDescent="0.2">
      <c r="A255" t="s">
        <v>303</v>
      </c>
      <c r="B255" t="s">
        <v>1554</v>
      </c>
      <c r="C255" s="318" t="s">
        <v>1144</v>
      </c>
    </row>
    <row r="256" spans="1:3" ht="15" x14ac:dyDescent="0.2">
      <c r="A256" t="s">
        <v>303</v>
      </c>
      <c r="B256" t="s">
        <v>1555</v>
      </c>
      <c r="C256" s="318" t="s">
        <v>1146</v>
      </c>
    </row>
    <row r="257" spans="1:3" ht="15" x14ac:dyDescent="0.2">
      <c r="A257" t="s">
        <v>303</v>
      </c>
      <c r="B257" t="s">
        <v>1556</v>
      </c>
      <c r="C257" s="318" t="s">
        <v>1148</v>
      </c>
    </row>
    <row r="258" spans="1:3" ht="15" x14ac:dyDescent="0.2">
      <c r="A258" t="s">
        <v>303</v>
      </c>
      <c r="B258" t="s">
        <v>1557</v>
      </c>
      <c r="C258" s="318" t="s">
        <v>1150</v>
      </c>
    </row>
    <row r="259" spans="1:3" ht="15" x14ac:dyDescent="0.2">
      <c r="A259" t="s">
        <v>303</v>
      </c>
      <c r="B259" t="s">
        <v>1558</v>
      </c>
      <c r="C259" s="318" t="s">
        <v>1160</v>
      </c>
    </row>
    <row r="260" spans="1:3" ht="15" x14ac:dyDescent="0.2">
      <c r="A260" t="s">
        <v>303</v>
      </c>
      <c r="B260" t="s">
        <v>1559</v>
      </c>
      <c r="C260" s="318" t="s">
        <v>1156</v>
      </c>
    </row>
    <row r="261" spans="1:3" ht="15" x14ac:dyDescent="0.2">
      <c r="A261" t="s">
        <v>303</v>
      </c>
      <c r="B261" t="s">
        <v>1560</v>
      </c>
      <c r="C261" s="318" t="s">
        <v>1158</v>
      </c>
    </row>
    <row r="262" spans="1:3" ht="15" x14ac:dyDescent="0.2">
      <c r="A262" t="s">
        <v>303</v>
      </c>
      <c r="B262" t="s">
        <v>1561</v>
      </c>
      <c r="C262" s="318" t="s">
        <v>1162</v>
      </c>
    </row>
    <row r="263" spans="1:3" ht="15" x14ac:dyDescent="0.2">
      <c r="A263" t="s">
        <v>303</v>
      </c>
      <c r="B263" t="s">
        <v>1562</v>
      </c>
      <c r="C263" s="318" t="s">
        <v>1164</v>
      </c>
    </row>
    <row r="264" spans="1:3" ht="15" x14ac:dyDescent="0.2">
      <c r="A264" t="s">
        <v>303</v>
      </c>
      <c r="B264" t="s">
        <v>1563</v>
      </c>
      <c r="C264" s="318" t="s">
        <v>1166</v>
      </c>
    </row>
    <row r="265" spans="1:3" ht="15" x14ac:dyDescent="0.2">
      <c r="A265" t="s">
        <v>303</v>
      </c>
      <c r="B265" t="s">
        <v>1564</v>
      </c>
      <c r="C265" s="318" t="s">
        <v>1168</v>
      </c>
    </row>
    <row r="266" spans="1:3" ht="15" x14ac:dyDescent="0.2">
      <c r="A266" t="s">
        <v>303</v>
      </c>
      <c r="B266" t="s">
        <v>1565</v>
      </c>
      <c r="C266" s="318" t="s">
        <v>1170</v>
      </c>
    </row>
    <row r="267" spans="1:3" ht="15" x14ac:dyDescent="0.2">
      <c r="A267" t="s">
        <v>303</v>
      </c>
      <c r="B267" t="s">
        <v>1566</v>
      </c>
      <c r="C267" s="318" t="s">
        <v>1567</v>
      </c>
    </row>
    <row r="268" spans="1:3" ht="15" x14ac:dyDescent="0.2">
      <c r="A268" t="s">
        <v>303</v>
      </c>
      <c r="B268" t="s">
        <v>1568</v>
      </c>
      <c r="C268" s="318" t="s">
        <v>1182</v>
      </c>
    </row>
    <row r="269" spans="1:3" ht="15" x14ac:dyDescent="0.2">
      <c r="A269" t="s">
        <v>303</v>
      </c>
      <c r="B269" t="s">
        <v>1569</v>
      </c>
      <c r="C269" s="318" t="s">
        <v>1184</v>
      </c>
    </row>
    <row r="270" spans="1:3" ht="15" x14ac:dyDescent="0.2">
      <c r="A270" t="s">
        <v>303</v>
      </c>
      <c r="B270" t="s">
        <v>1570</v>
      </c>
      <c r="C270" s="318" t="s">
        <v>1186</v>
      </c>
    </row>
    <row r="271" spans="1:3" ht="15" x14ac:dyDescent="0.2">
      <c r="A271" t="s">
        <v>302</v>
      </c>
      <c r="B271" t="s">
        <v>1571</v>
      </c>
      <c r="C271" s="318" t="s">
        <v>1572</v>
      </c>
    </row>
    <row r="272" spans="1:3" ht="15" x14ac:dyDescent="0.2">
      <c r="A272" t="s">
        <v>302</v>
      </c>
      <c r="B272" t="s">
        <v>1573</v>
      </c>
      <c r="C272" s="318" t="s">
        <v>1574</v>
      </c>
    </row>
    <row r="273" spans="1:3" ht="15" x14ac:dyDescent="0.2">
      <c r="A273" t="s">
        <v>304</v>
      </c>
      <c r="B273" t="s">
        <v>1575</v>
      </c>
      <c r="C273" s="318" t="s">
        <v>1202</v>
      </c>
    </row>
    <row r="274" spans="1:3" ht="15" x14ac:dyDescent="0.2">
      <c r="A274" t="s">
        <v>304</v>
      </c>
      <c r="B274" t="s">
        <v>1576</v>
      </c>
      <c r="C274" s="318" t="s">
        <v>1206</v>
      </c>
    </row>
    <row r="275" spans="1:3" ht="15" x14ac:dyDescent="0.2">
      <c r="A275" t="s">
        <v>305</v>
      </c>
      <c r="B275" t="s">
        <v>1577</v>
      </c>
      <c r="C275" s="318" t="s">
        <v>1578</v>
      </c>
    </row>
    <row r="276" spans="1:3" ht="15" x14ac:dyDescent="0.2">
      <c r="A276" t="s">
        <v>305</v>
      </c>
      <c r="B276" t="s">
        <v>1579</v>
      </c>
      <c r="C276" s="318" t="s">
        <v>1580</v>
      </c>
    </row>
    <row r="277" spans="1:3" ht="15" x14ac:dyDescent="0.2">
      <c r="A277" t="s">
        <v>305</v>
      </c>
      <c r="B277" t="s">
        <v>1581</v>
      </c>
      <c r="C277" s="318" t="s">
        <v>1582</v>
      </c>
    </row>
    <row r="278" spans="1:3" ht="15" x14ac:dyDescent="0.2">
      <c r="A278" t="s">
        <v>305</v>
      </c>
      <c r="B278" t="s">
        <v>1583</v>
      </c>
      <c r="C278" s="318" t="s">
        <v>1584</v>
      </c>
    </row>
    <row r="279" spans="1:3" ht="15" x14ac:dyDescent="0.2">
      <c r="A279" t="s">
        <v>305</v>
      </c>
      <c r="B279" t="s">
        <v>1585</v>
      </c>
      <c r="C279" s="318" t="s">
        <v>1586</v>
      </c>
    </row>
    <row r="280" spans="1:3" ht="15" x14ac:dyDescent="0.2">
      <c r="A280" t="s">
        <v>305</v>
      </c>
      <c r="B280" t="s">
        <v>1587</v>
      </c>
      <c r="C280" s="318" t="s">
        <v>1140</v>
      </c>
    </row>
    <row r="281" spans="1:3" ht="15" x14ac:dyDescent="0.2">
      <c r="A281" t="s">
        <v>305</v>
      </c>
      <c r="B281" t="s">
        <v>1588</v>
      </c>
      <c r="C281" s="318" t="s">
        <v>1142</v>
      </c>
    </row>
    <row r="282" spans="1:3" ht="15" x14ac:dyDescent="0.2">
      <c r="A282" t="s">
        <v>305</v>
      </c>
      <c r="B282" t="s">
        <v>1589</v>
      </c>
      <c r="C282" s="318" t="s">
        <v>1144</v>
      </c>
    </row>
    <row r="283" spans="1:3" ht="15" x14ac:dyDescent="0.2">
      <c r="A283" t="s">
        <v>305</v>
      </c>
      <c r="B283" t="s">
        <v>1590</v>
      </c>
      <c r="C283" s="318" t="s">
        <v>1146</v>
      </c>
    </row>
    <row r="284" spans="1:3" ht="15" x14ac:dyDescent="0.2">
      <c r="A284" t="s">
        <v>305</v>
      </c>
      <c r="B284" t="s">
        <v>1591</v>
      </c>
      <c r="C284" s="318" t="s">
        <v>1148</v>
      </c>
    </row>
    <row r="285" spans="1:3" ht="15" x14ac:dyDescent="0.2">
      <c r="A285" t="s">
        <v>305</v>
      </c>
      <c r="B285" t="s">
        <v>1592</v>
      </c>
      <c r="C285" s="318" t="s">
        <v>1593</v>
      </c>
    </row>
    <row r="286" spans="1:3" ht="15" x14ac:dyDescent="0.2">
      <c r="A286" t="s">
        <v>305</v>
      </c>
      <c r="B286" t="s">
        <v>1594</v>
      </c>
      <c r="C286" s="318" t="s">
        <v>1595</v>
      </c>
    </row>
    <row r="287" spans="1:3" ht="15" x14ac:dyDescent="0.2">
      <c r="A287" t="s">
        <v>305</v>
      </c>
      <c r="B287" t="s">
        <v>1596</v>
      </c>
      <c r="C287" s="318" t="s">
        <v>1597</v>
      </c>
    </row>
    <row r="288" spans="1:3" ht="15" x14ac:dyDescent="0.2">
      <c r="A288" t="s">
        <v>305</v>
      </c>
      <c r="B288" t="s">
        <v>1598</v>
      </c>
      <c r="C288" s="318" t="s">
        <v>1599</v>
      </c>
    </row>
    <row r="289" spans="1:3" ht="15" x14ac:dyDescent="0.2">
      <c r="A289" t="s">
        <v>305</v>
      </c>
      <c r="B289" t="s">
        <v>1600</v>
      </c>
      <c r="C289" s="318" t="s">
        <v>1601</v>
      </c>
    </row>
    <row r="290" spans="1:3" ht="15" x14ac:dyDescent="0.2">
      <c r="A290" t="s">
        <v>305</v>
      </c>
      <c r="B290" t="s">
        <v>1602</v>
      </c>
      <c r="C290" s="318" t="s">
        <v>1603</v>
      </c>
    </row>
    <row r="291" spans="1:3" ht="15" x14ac:dyDescent="0.2">
      <c r="A291" t="s">
        <v>305</v>
      </c>
      <c r="B291" t="s">
        <v>1604</v>
      </c>
      <c r="C291" s="318" t="s">
        <v>1605</v>
      </c>
    </row>
    <row r="292" spans="1:3" ht="15" x14ac:dyDescent="0.2">
      <c r="A292" t="s">
        <v>305</v>
      </c>
      <c r="B292" t="s">
        <v>1606</v>
      </c>
      <c r="C292" s="318" t="s">
        <v>1607</v>
      </c>
    </row>
    <row r="293" spans="1:3" ht="15" x14ac:dyDescent="0.2">
      <c r="A293" t="s">
        <v>305</v>
      </c>
      <c r="B293" t="s">
        <v>1608</v>
      </c>
      <c r="C293" s="318" t="s">
        <v>1150</v>
      </c>
    </row>
    <row r="294" spans="1:3" ht="15" x14ac:dyDescent="0.2">
      <c r="A294" t="s">
        <v>305</v>
      </c>
      <c r="B294" t="s">
        <v>1609</v>
      </c>
      <c r="C294" s="318" t="s">
        <v>1610</v>
      </c>
    </row>
    <row r="295" spans="1:3" ht="15" x14ac:dyDescent="0.2">
      <c r="A295" t="s">
        <v>305</v>
      </c>
      <c r="B295" t="s">
        <v>1611</v>
      </c>
      <c r="C295" s="318" t="s">
        <v>1612</v>
      </c>
    </row>
    <row r="296" spans="1:3" ht="15" x14ac:dyDescent="0.2">
      <c r="A296" t="s">
        <v>305</v>
      </c>
      <c r="B296" t="s">
        <v>1613</v>
      </c>
      <c r="C296" s="318" t="s">
        <v>1614</v>
      </c>
    </row>
    <row r="297" spans="1:3" ht="15" x14ac:dyDescent="0.2">
      <c r="A297" t="s">
        <v>305</v>
      </c>
      <c r="B297" t="s">
        <v>1615</v>
      </c>
      <c r="C297" s="318" t="s">
        <v>1616</v>
      </c>
    </row>
    <row r="298" spans="1:3" ht="15" x14ac:dyDescent="0.2">
      <c r="A298" t="s">
        <v>305</v>
      </c>
      <c r="B298" t="s">
        <v>1617</v>
      </c>
      <c r="C298" s="318" t="s">
        <v>1618</v>
      </c>
    </row>
    <row r="299" spans="1:3" ht="15" x14ac:dyDescent="0.2">
      <c r="A299" t="s">
        <v>305</v>
      </c>
      <c r="B299" t="s">
        <v>1619</v>
      </c>
      <c r="C299" s="318" t="s">
        <v>1620</v>
      </c>
    </row>
    <row r="300" spans="1:3" ht="15" x14ac:dyDescent="0.2">
      <c r="A300" t="s">
        <v>305</v>
      </c>
      <c r="B300" t="s">
        <v>1621</v>
      </c>
      <c r="C300" s="318" t="s">
        <v>1622</v>
      </c>
    </row>
    <row r="301" spans="1:3" ht="15" x14ac:dyDescent="0.2">
      <c r="A301" t="s">
        <v>306</v>
      </c>
      <c r="B301" t="s">
        <v>1623</v>
      </c>
      <c r="C301" s="318" t="s">
        <v>1120</v>
      </c>
    </row>
    <row r="302" spans="1:3" ht="15" x14ac:dyDescent="0.2">
      <c r="A302" t="s">
        <v>306</v>
      </c>
      <c r="B302" t="s">
        <v>1624</v>
      </c>
      <c r="C302" s="318" t="s">
        <v>1122</v>
      </c>
    </row>
    <row r="303" spans="1:3" ht="15" x14ac:dyDescent="0.2">
      <c r="A303" t="s">
        <v>305</v>
      </c>
      <c r="B303" t="s">
        <v>1625</v>
      </c>
      <c r="C303" s="318" t="s">
        <v>1626</v>
      </c>
    </row>
    <row r="304" spans="1:3" ht="15" x14ac:dyDescent="0.2">
      <c r="A304" t="s">
        <v>305</v>
      </c>
      <c r="B304" t="s">
        <v>1627</v>
      </c>
      <c r="C304" s="318" t="s">
        <v>1152</v>
      </c>
    </row>
    <row r="305" spans="1:3" ht="15" x14ac:dyDescent="0.2">
      <c r="A305" t="s">
        <v>305</v>
      </c>
      <c r="B305" t="s">
        <v>1628</v>
      </c>
      <c r="C305" s="318" t="s">
        <v>1629</v>
      </c>
    </row>
    <row r="306" spans="1:3" ht="15" x14ac:dyDescent="0.2">
      <c r="A306" t="s">
        <v>305</v>
      </c>
      <c r="B306" t="s">
        <v>1630</v>
      </c>
      <c r="C306" s="318" t="s">
        <v>1631</v>
      </c>
    </row>
    <row r="307" spans="1:3" ht="15" x14ac:dyDescent="0.2">
      <c r="A307" t="s">
        <v>305</v>
      </c>
      <c r="B307" t="s">
        <v>1632</v>
      </c>
      <c r="C307" s="318" t="s">
        <v>1633</v>
      </c>
    </row>
    <row r="308" spans="1:3" ht="15" x14ac:dyDescent="0.2">
      <c r="A308" t="s">
        <v>305</v>
      </c>
      <c r="B308" t="s">
        <v>1634</v>
      </c>
      <c r="C308" s="318" t="s">
        <v>1635</v>
      </c>
    </row>
    <row r="309" spans="1:3" ht="15" x14ac:dyDescent="0.2">
      <c r="A309" t="s">
        <v>305</v>
      </c>
      <c r="B309" t="s">
        <v>1636</v>
      </c>
      <c r="C309" s="318" t="s">
        <v>1637</v>
      </c>
    </row>
    <row r="310" spans="1:3" ht="15" x14ac:dyDescent="0.2">
      <c r="A310" t="s">
        <v>305</v>
      </c>
      <c r="B310" t="s">
        <v>1638</v>
      </c>
      <c r="C310" s="318" t="s">
        <v>1639</v>
      </c>
    </row>
    <row r="311" spans="1:3" ht="15" x14ac:dyDescent="0.2">
      <c r="A311" t="s">
        <v>305</v>
      </c>
      <c r="B311" t="s">
        <v>1640</v>
      </c>
      <c r="C311" s="318" t="s">
        <v>1641</v>
      </c>
    </row>
    <row r="312" spans="1:3" ht="15" x14ac:dyDescent="0.2">
      <c r="A312" t="s">
        <v>305</v>
      </c>
      <c r="B312" t="s">
        <v>1642</v>
      </c>
      <c r="C312" s="318" t="s">
        <v>1643</v>
      </c>
    </row>
    <row r="313" spans="1:3" ht="15" x14ac:dyDescent="0.2">
      <c r="A313" t="s">
        <v>305</v>
      </c>
      <c r="B313" t="s">
        <v>1644</v>
      </c>
      <c r="C313" s="318" t="s">
        <v>1156</v>
      </c>
    </row>
    <row r="314" spans="1:3" ht="15" x14ac:dyDescent="0.2">
      <c r="A314" t="s">
        <v>305</v>
      </c>
      <c r="B314" t="s">
        <v>1645</v>
      </c>
      <c r="C314" s="318" t="s">
        <v>1646</v>
      </c>
    </row>
    <row r="315" spans="1:3" ht="15" x14ac:dyDescent="0.2">
      <c r="A315" t="s">
        <v>305</v>
      </c>
      <c r="B315" t="s">
        <v>1647</v>
      </c>
      <c r="C315" s="318" t="s">
        <v>1648</v>
      </c>
    </row>
    <row r="316" spans="1:3" ht="15" x14ac:dyDescent="0.2">
      <c r="A316" t="s">
        <v>305</v>
      </c>
      <c r="B316" t="s">
        <v>1649</v>
      </c>
      <c r="C316" s="318" t="s">
        <v>1650</v>
      </c>
    </row>
    <row r="317" spans="1:3" ht="15" x14ac:dyDescent="0.2">
      <c r="A317" t="s">
        <v>305</v>
      </c>
      <c r="B317" t="s">
        <v>1651</v>
      </c>
      <c r="C317" s="318" t="s">
        <v>1652</v>
      </c>
    </row>
    <row r="318" spans="1:3" ht="15" x14ac:dyDescent="0.2">
      <c r="A318" t="s">
        <v>305</v>
      </c>
      <c r="B318" t="s">
        <v>1653</v>
      </c>
      <c r="C318" s="318" t="s">
        <v>1654</v>
      </c>
    </row>
    <row r="319" spans="1:3" ht="15" x14ac:dyDescent="0.2">
      <c r="A319" t="s">
        <v>305</v>
      </c>
      <c r="B319" t="s">
        <v>1655</v>
      </c>
      <c r="C319" s="318" t="s">
        <v>1656</v>
      </c>
    </row>
    <row r="320" spans="1:3" ht="15" x14ac:dyDescent="0.2">
      <c r="A320" t="s">
        <v>305</v>
      </c>
      <c r="B320" t="s">
        <v>1657</v>
      </c>
      <c r="C320" s="318" t="s">
        <v>1658</v>
      </c>
    </row>
    <row r="321" spans="1:3" ht="15" x14ac:dyDescent="0.2">
      <c r="A321" t="s">
        <v>302</v>
      </c>
      <c r="B321" t="s">
        <v>1659</v>
      </c>
      <c r="C321" s="318" t="s">
        <v>1660</v>
      </c>
    </row>
    <row r="322" spans="1:3" ht="15" x14ac:dyDescent="0.2">
      <c r="A322" t="s">
        <v>302</v>
      </c>
      <c r="B322" t="s">
        <v>1661</v>
      </c>
      <c r="C322" s="318" t="s">
        <v>1662</v>
      </c>
    </row>
    <row r="323" spans="1:3" ht="15" x14ac:dyDescent="0.2">
      <c r="A323" t="s">
        <v>305</v>
      </c>
      <c r="B323" t="s">
        <v>1663</v>
      </c>
      <c r="C323" s="318" t="s">
        <v>1664</v>
      </c>
    </row>
    <row r="324" spans="1:3" ht="15" x14ac:dyDescent="0.2">
      <c r="A324" t="s">
        <v>305</v>
      </c>
      <c r="B324" t="s">
        <v>1665</v>
      </c>
      <c r="C324" s="318" t="s">
        <v>1158</v>
      </c>
    </row>
    <row r="325" spans="1:3" ht="15" x14ac:dyDescent="0.2">
      <c r="A325" t="s">
        <v>305</v>
      </c>
      <c r="B325" t="s">
        <v>1666</v>
      </c>
      <c r="C325" s="318" t="s">
        <v>1667</v>
      </c>
    </row>
    <row r="326" spans="1:3" ht="15" x14ac:dyDescent="0.2">
      <c r="A326" t="s">
        <v>305</v>
      </c>
      <c r="B326" t="s">
        <v>1668</v>
      </c>
      <c r="C326" s="318" t="s">
        <v>1669</v>
      </c>
    </row>
    <row r="327" spans="1:3" ht="15" x14ac:dyDescent="0.2">
      <c r="A327" t="s">
        <v>305</v>
      </c>
      <c r="B327" t="s">
        <v>1670</v>
      </c>
      <c r="C327" s="318" t="s">
        <v>1671</v>
      </c>
    </row>
    <row r="328" spans="1:3" ht="15" x14ac:dyDescent="0.2">
      <c r="A328" t="s">
        <v>305</v>
      </c>
      <c r="B328" t="s">
        <v>1672</v>
      </c>
      <c r="C328" s="318" t="s">
        <v>1673</v>
      </c>
    </row>
    <row r="329" spans="1:3" ht="15" x14ac:dyDescent="0.2">
      <c r="A329" t="s">
        <v>305</v>
      </c>
      <c r="B329" t="s">
        <v>1674</v>
      </c>
      <c r="C329" s="318" t="s">
        <v>1675</v>
      </c>
    </row>
    <row r="330" spans="1:3" ht="15" x14ac:dyDescent="0.2">
      <c r="A330" t="s">
        <v>305</v>
      </c>
      <c r="B330" t="s">
        <v>1676</v>
      </c>
      <c r="C330" s="318" t="s">
        <v>1677</v>
      </c>
    </row>
    <row r="331" spans="1:3" ht="15" x14ac:dyDescent="0.2">
      <c r="A331" t="s">
        <v>305</v>
      </c>
      <c r="B331" t="s">
        <v>1678</v>
      </c>
      <c r="C331" s="318" t="s">
        <v>1679</v>
      </c>
    </row>
    <row r="332" spans="1:3" ht="15" x14ac:dyDescent="0.2">
      <c r="A332" t="s">
        <v>302</v>
      </c>
      <c r="B332" t="s">
        <v>1680</v>
      </c>
      <c r="C332" s="318" t="s">
        <v>1681</v>
      </c>
    </row>
    <row r="333" spans="1:3" ht="15" x14ac:dyDescent="0.2">
      <c r="A333" t="s">
        <v>302</v>
      </c>
      <c r="B333" t="s">
        <v>1682</v>
      </c>
      <c r="C333" s="318" t="s">
        <v>1683</v>
      </c>
    </row>
    <row r="334" spans="1:3" ht="15" x14ac:dyDescent="0.2">
      <c r="A334" t="s">
        <v>305</v>
      </c>
      <c r="B334" t="s">
        <v>1684</v>
      </c>
      <c r="C334" s="318" t="s">
        <v>1685</v>
      </c>
    </row>
    <row r="335" spans="1:3" ht="15" x14ac:dyDescent="0.2">
      <c r="A335" t="s">
        <v>305</v>
      </c>
      <c r="B335" t="s">
        <v>1686</v>
      </c>
      <c r="C335" s="318" t="s">
        <v>1160</v>
      </c>
    </row>
    <row r="336" spans="1:3" ht="15" x14ac:dyDescent="0.2">
      <c r="A336" t="s">
        <v>305</v>
      </c>
      <c r="B336" t="s">
        <v>1687</v>
      </c>
      <c r="C336" s="318" t="s">
        <v>1688</v>
      </c>
    </row>
    <row r="337" spans="1:3" ht="15" x14ac:dyDescent="0.2">
      <c r="A337" t="s">
        <v>305</v>
      </c>
      <c r="B337" t="s">
        <v>1689</v>
      </c>
      <c r="C337" s="318" t="s">
        <v>1690</v>
      </c>
    </row>
    <row r="338" spans="1:3" ht="15" x14ac:dyDescent="0.2">
      <c r="A338" t="s">
        <v>305</v>
      </c>
      <c r="B338" t="s">
        <v>1691</v>
      </c>
      <c r="C338" s="318" t="s">
        <v>1692</v>
      </c>
    </row>
    <row r="339" spans="1:3" ht="15" x14ac:dyDescent="0.2">
      <c r="A339" t="s">
        <v>305</v>
      </c>
      <c r="B339" t="s">
        <v>1693</v>
      </c>
      <c r="C339" s="318" t="s">
        <v>1694</v>
      </c>
    </row>
    <row r="340" spans="1:3" ht="15" x14ac:dyDescent="0.2">
      <c r="A340" t="s">
        <v>305</v>
      </c>
      <c r="B340" t="s">
        <v>1695</v>
      </c>
      <c r="C340" s="318" t="s">
        <v>1696</v>
      </c>
    </row>
    <row r="341" spans="1:3" ht="15" x14ac:dyDescent="0.2">
      <c r="A341" t="s">
        <v>305</v>
      </c>
      <c r="B341" t="s">
        <v>1697</v>
      </c>
      <c r="C341" s="318" t="s">
        <v>1698</v>
      </c>
    </row>
    <row r="342" spans="1:3" ht="15" x14ac:dyDescent="0.2">
      <c r="A342" t="s">
        <v>305</v>
      </c>
      <c r="B342" t="s">
        <v>1699</v>
      </c>
      <c r="C342" s="318" t="s">
        <v>1700</v>
      </c>
    </row>
    <row r="343" spans="1:3" ht="15" x14ac:dyDescent="0.2">
      <c r="A343" t="s">
        <v>306</v>
      </c>
      <c r="B343" t="s">
        <v>1701</v>
      </c>
      <c r="C343" s="318" t="s">
        <v>1116</v>
      </c>
    </row>
    <row r="344" spans="1:3" ht="15" x14ac:dyDescent="0.2">
      <c r="A344" t="s">
        <v>306</v>
      </c>
      <c r="B344" t="s">
        <v>1702</v>
      </c>
      <c r="C344" s="318" t="s">
        <v>1114</v>
      </c>
    </row>
    <row r="345" spans="1:3" ht="15" x14ac:dyDescent="0.2">
      <c r="A345" t="s">
        <v>306</v>
      </c>
      <c r="B345" t="s">
        <v>1703</v>
      </c>
      <c r="C345" s="318" t="s">
        <v>1112</v>
      </c>
    </row>
    <row r="346" spans="1:3" ht="15" x14ac:dyDescent="0.2">
      <c r="A346" t="s">
        <v>306</v>
      </c>
      <c r="B346" t="s">
        <v>1704</v>
      </c>
      <c r="C346" s="318" t="s">
        <v>1124</v>
      </c>
    </row>
    <row r="347" spans="1:3" ht="15" x14ac:dyDescent="0.2">
      <c r="A347" t="s">
        <v>306</v>
      </c>
      <c r="B347" t="s">
        <v>1705</v>
      </c>
      <c r="C347" s="318" t="s">
        <v>1126</v>
      </c>
    </row>
    <row r="348" spans="1:3" ht="15" x14ac:dyDescent="0.2">
      <c r="A348" t="s">
        <v>306</v>
      </c>
      <c r="B348" t="s">
        <v>1706</v>
      </c>
      <c r="C348" s="318" t="s">
        <v>1128</v>
      </c>
    </row>
    <row r="349" spans="1:3" ht="15" x14ac:dyDescent="0.2">
      <c r="A349" t="s">
        <v>306</v>
      </c>
      <c r="B349" t="s">
        <v>1707</v>
      </c>
      <c r="C349" s="318" t="s">
        <v>1130</v>
      </c>
    </row>
    <row r="350" spans="1:3" ht="15" x14ac:dyDescent="0.2">
      <c r="A350" t="s">
        <v>302</v>
      </c>
      <c r="B350" t="s">
        <v>1708</v>
      </c>
      <c r="C350" s="318" t="s">
        <v>1709</v>
      </c>
    </row>
    <row r="351" spans="1:3" ht="15" x14ac:dyDescent="0.2">
      <c r="A351" t="s">
        <v>302</v>
      </c>
      <c r="B351" t="s">
        <v>1710</v>
      </c>
      <c r="C351" s="318" t="s">
        <v>1711</v>
      </c>
    </row>
    <row r="352" spans="1:3" ht="15" x14ac:dyDescent="0.2">
      <c r="A352" t="s">
        <v>308</v>
      </c>
      <c r="B352" t="s">
        <v>1712</v>
      </c>
      <c r="C352" s="318" t="s">
        <v>1225</v>
      </c>
    </row>
    <row r="353" spans="1:3" ht="15" x14ac:dyDescent="0.2">
      <c r="A353" t="s">
        <v>308</v>
      </c>
      <c r="B353" t="s">
        <v>1713</v>
      </c>
      <c r="C353" s="318" t="s">
        <v>1114</v>
      </c>
    </row>
    <row r="354" spans="1:3" ht="15" x14ac:dyDescent="0.2">
      <c r="A354" t="s">
        <v>308</v>
      </c>
      <c r="B354" t="s">
        <v>1714</v>
      </c>
      <c r="C354" s="318" t="s">
        <v>1116</v>
      </c>
    </row>
    <row r="355" spans="1:3" ht="15" x14ac:dyDescent="0.2">
      <c r="A355" t="s">
        <v>308</v>
      </c>
      <c r="B355" t="s">
        <v>1715</v>
      </c>
      <c r="C355" s="318" t="s">
        <v>1237</v>
      </c>
    </row>
    <row r="356" spans="1:3" ht="15" x14ac:dyDescent="0.2">
      <c r="A356" t="s">
        <v>307</v>
      </c>
      <c r="B356" t="s">
        <v>1716</v>
      </c>
      <c r="C356" s="318" t="s">
        <v>1200</v>
      </c>
    </row>
    <row r="357" spans="1:3" ht="15" x14ac:dyDescent="0.2">
      <c r="A357" t="s">
        <v>307</v>
      </c>
      <c r="B357" t="s">
        <v>1717</v>
      </c>
      <c r="C357" s="318" t="s">
        <v>1202</v>
      </c>
    </row>
    <row r="358" spans="1:3" ht="15" x14ac:dyDescent="0.2">
      <c r="A358" t="s">
        <v>307</v>
      </c>
      <c r="B358" t="s">
        <v>1718</v>
      </c>
      <c r="C358" s="318" t="s">
        <v>1719</v>
      </c>
    </row>
    <row r="359" spans="1:3" ht="15" x14ac:dyDescent="0.2">
      <c r="A359" t="s">
        <v>307</v>
      </c>
      <c r="B359" t="s">
        <v>1720</v>
      </c>
      <c r="C359" s="318" t="s">
        <v>1721</v>
      </c>
    </row>
    <row r="360" spans="1:3" ht="15" x14ac:dyDescent="0.2">
      <c r="A360" t="s">
        <v>307</v>
      </c>
      <c r="B360" t="s">
        <v>1722</v>
      </c>
      <c r="C360" s="318" t="s">
        <v>1723</v>
      </c>
    </row>
    <row r="361" spans="1:3" ht="15" x14ac:dyDescent="0.2">
      <c r="A361" t="s">
        <v>307</v>
      </c>
      <c r="B361" t="s">
        <v>1724</v>
      </c>
      <c r="C361" s="318" t="s">
        <v>1725</v>
      </c>
    </row>
    <row r="362" spans="1:3" ht="15" x14ac:dyDescent="0.2">
      <c r="A362" t="s">
        <v>307</v>
      </c>
      <c r="B362" t="s">
        <v>1726</v>
      </c>
      <c r="C362" s="318" t="s">
        <v>1727</v>
      </c>
    </row>
    <row r="363" spans="1:3" ht="15" x14ac:dyDescent="0.2">
      <c r="A363" t="s">
        <v>307</v>
      </c>
      <c r="B363" t="s">
        <v>1728</v>
      </c>
      <c r="C363" s="318" t="s">
        <v>1729</v>
      </c>
    </row>
    <row r="364" spans="1:3" ht="15" x14ac:dyDescent="0.2">
      <c r="A364" t="s">
        <v>307</v>
      </c>
      <c r="B364" t="s">
        <v>1730</v>
      </c>
      <c r="C364" s="318" t="s">
        <v>1731</v>
      </c>
    </row>
    <row r="365" spans="1:3" ht="15" x14ac:dyDescent="0.2">
      <c r="A365" t="s">
        <v>307</v>
      </c>
      <c r="B365" t="s">
        <v>1732</v>
      </c>
      <c r="C365" s="318" t="s">
        <v>1733</v>
      </c>
    </row>
    <row r="366" spans="1:3" ht="15" x14ac:dyDescent="0.2">
      <c r="A366" t="s">
        <v>307</v>
      </c>
      <c r="B366" t="s">
        <v>1734</v>
      </c>
      <c r="C366" s="318" t="s">
        <v>1122</v>
      </c>
    </row>
    <row r="367" spans="1:3" ht="15" x14ac:dyDescent="0.2">
      <c r="A367" t="s">
        <v>307</v>
      </c>
      <c r="B367" t="s">
        <v>1735</v>
      </c>
      <c r="C367" s="318" t="s">
        <v>1112</v>
      </c>
    </row>
    <row r="368" spans="1:3" ht="15" x14ac:dyDescent="0.2">
      <c r="A368" t="s">
        <v>307</v>
      </c>
      <c r="B368" t="s">
        <v>1736</v>
      </c>
      <c r="C368" s="318" t="s">
        <v>1114</v>
      </c>
    </row>
    <row r="369" spans="1:3" ht="15" x14ac:dyDescent="0.2">
      <c r="A369" t="s">
        <v>307</v>
      </c>
      <c r="B369" t="s">
        <v>1737</v>
      </c>
      <c r="C369" s="318" t="s">
        <v>1116</v>
      </c>
    </row>
    <row r="370" spans="1:3" ht="15" x14ac:dyDescent="0.2">
      <c r="A370" t="s">
        <v>307</v>
      </c>
      <c r="B370" t="s">
        <v>1738</v>
      </c>
      <c r="C370" s="318" t="s">
        <v>1118</v>
      </c>
    </row>
    <row r="371" spans="1:3" ht="15" x14ac:dyDescent="0.2">
      <c r="A371" t="s">
        <v>307</v>
      </c>
      <c r="B371" t="s">
        <v>1739</v>
      </c>
      <c r="C371" s="318" t="s">
        <v>1120</v>
      </c>
    </row>
    <row r="372" spans="1:3" ht="15" x14ac:dyDescent="0.2">
      <c r="A372" t="s">
        <v>307</v>
      </c>
      <c r="B372" t="s">
        <v>1740</v>
      </c>
      <c r="C372" s="318" t="s">
        <v>1322</v>
      </c>
    </row>
    <row r="373" spans="1:3" ht="15" x14ac:dyDescent="0.2">
      <c r="A373" t="s">
        <v>307</v>
      </c>
      <c r="B373" t="s">
        <v>1741</v>
      </c>
      <c r="C373" s="318" t="s">
        <v>1254</v>
      </c>
    </row>
    <row r="374" spans="1:3" ht="15" x14ac:dyDescent="0.2">
      <c r="A374" t="s">
        <v>307</v>
      </c>
      <c r="B374" t="s">
        <v>1742</v>
      </c>
      <c r="C374" s="318" t="s">
        <v>1271</v>
      </c>
    </row>
    <row r="375" spans="1:3" ht="15" x14ac:dyDescent="0.2">
      <c r="A375" t="s">
        <v>307</v>
      </c>
      <c r="B375" t="s">
        <v>1743</v>
      </c>
      <c r="C375" s="318" t="s">
        <v>1288</v>
      </c>
    </row>
    <row r="376" spans="1:3" ht="15" x14ac:dyDescent="0.2">
      <c r="A376" t="s">
        <v>307</v>
      </c>
      <c r="B376" t="s">
        <v>1744</v>
      </c>
      <c r="C376" s="318" t="s">
        <v>1745</v>
      </c>
    </row>
    <row r="377" spans="1:3" ht="15" x14ac:dyDescent="0.2">
      <c r="A377" t="s">
        <v>307</v>
      </c>
      <c r="B377" t="s">
        <v>1746</v>
      </c>
      <c r="C377" s="318" t="s">
        <v>1305</v>
      </c>
    </row>
    <row r="378" spans="1:3" ht="15" x14ac:dyDescent="0.2">
      <c r="A378" t="s">
        <v>307</v>
      </c>
      <c r="B378" t="s">
        <v>1747</v>
      </c>
      <c r="C378" s="318" t="s">
        <v>1314</v>
      </c>
    </row>
    <row r="379" spans="1:3" ht="15" x14ac:dyDescent="0.2">
      <c r="A379" t="s">
        <v>307</v>
      </c>
      <c r="B379" t="s">
        <v>1748</v>
      </c>
      <c r="C379" s="318" t="s">
        <v>1246</v>
      </c>
    </row>
    <row r="380" spans="1:3" ht="15" x14ac:dyDescent="0.2">
      <c r="A380" t="s">
        <v>307</v>
      </c>
      <c r="B380" t="s">
        <v>1749</v>
      </c>
      <c r="C380" s="318" t="s">
        <v>1263</v>
      </c>
    </row>
    <row r="381" spans="1:3" ht="15" x14ac:dyDescent="0.2">
      <c r="A381" t="s">
        <v>307</v>
      </c>
      <c r="B381" t="s">
        <v>1750</v>
      </c>
      <c r="C381" s="318" t="s">
        <v>1280</v>
      </c>
    </row>
    <row r="382" spans="1:3" ht="15" x14ac:dyDescent="0.2">
      <c r="A382" t="s">
        <v>307</v>
      </c>
      <c r="B382" t="s">
        <v>1751</v>
      </c>
      <c r="C382" s="318" t="s">
        <v>1752</v>
      </c>
    </row>
    <row r="383" spans="1:3" ht="15" x14ac:dyDescent="0.2">
      <c r="A383" t="s">
        <v>307</v>
      </c>
      <c r="B383" t="s">
        <v>1753</v>
      </c>
      <c r="C383" s="318" t="s">
        <v>1297</v>
      </c>
    </row>
    <row r="384" spans="1:3" ht="15" x14ac:dyDescent="0.2">
      <c r="A384" t="s">
        <v>307</v>
      </c>
      <c r="B384" t="s">
        <v>1754</v>
      </c>
      <c r="C384" s="318" t="s">
        <v>1312</v>
      </c>
    </row>
    <row r="385" spans="1:3" ht="15" x14ac:dyDescent="0.2">
      <c r="A385" t="s">
        <v>307</v>
      </c>
      <c r="B385" t="s">
        <v>1755</v>
      </c>
      <c r="C385" s="318" t="s">
        <v>1244</v>
      </c>
    </row>
    <row r="386" spans="1:3" ht="15" x14ac:dyDescent="0.2">
      <c r="A386" t="s">
        <v>307</v>
      </c>
      <c r="B386" t="s">
        <v>1756</v>
      </c>
      <c r="C386" s="318" t="s">
        <v>1261</v>
      </c>
    </row>
    <row r="387" spans="1:3" ht="15" x14ac:dyDescent="0.2">
      <c r="A387" t="s">
        <v>307</v>
      </c>
      <c r="B387" t="s">
        <v>1757</v>
      </c>
      <c r="C387" s="318" t="s">
        <v>1278</v>
      </c>
    </row>
    <row r="388" spans="1:3" ht="15" x14ac:dyDescent="0.2">
      <c r="A388" t="s">
        <v>307</v>
      </c>
      <c r="B388" t="s">
        <v>1758</v>
      </c>
      <c r="C388" s="318" t="s">
        <v>1759</v>
      </c>
    </row>
    <row r="389" spans="1:3" ht="15" x14ac:dyDescent="0.2">
      <c r="A389" t="s">
        <v>307</v>
      </c>
      <c r="B389" t="s">
        <v>1760</v>
      </c>
      <c r="C389" s="318" t="s">
        <v>1295</v>
      </c>
    </row>
    <row r="390" spans="1:3" ht="15" x14ac:dyDescent="0.2">
      <c r="A390" t="s">
        <v>307</v>
      </c>
      <c r="B390" t="s">
        <v>1761</v>
      </c>
      <c r="C390" s="318" t="s">
        <v>1316</v>
      </c>
    </row>
    <row r="391" spans="1:3" ht="15" x14ac:dyDescent="0.2">
      <c r="A391" t="s">
        <v>307</v>
      </c>
      <c r="B391" t="s">
        <v>1762</v>
      </c>
      <c r="C391" s="318" t="s">
        <v>1248</v>
      </c>
    </row>
    <row r="392" spans="1:3" ht="15" x14ac:dyDescent="0.2">
      <c r="A392" t="s">
        <v>307</v>
      </c>
      <c r="B392" t="s">
        <v>1763</v>
      </c>
      <c r="C392" s="318" t="s">
        <v>1265</v>
      </c>
    </row>
    <row r="393" spans="1:3" ht="15" x14ac:dyDescent="0.2">
      <c r="A393" t="s">
        <v>307</v>
      </c>
      <c r="B393" t="s">
        <v>1764</v>
      </c>
      <c r="C393" s="318" t="s">
        <v>1282</v>
      </c>
    </row>
    <row r="394" spans="1:3" ht="15" x14ac:dyDescent="0.2">
      <c r="A394" t="s">
        <v>307</v>
      </c>
      <c r="B394" t="s">
        <v>1765</v>
      </c>
      <c r="C394" s="318" t="s">
        <v>1766</v>
      </c>
    </row>
    <row r="395" spans="1:3" ht="15" x14ac:dyDescent="0.2">
      <c r="A395" t="s">
        <v>307</v>
      </c>
      <c r="B395" t="s">
        <v>1767</v>
      </c>
      <c r="C395" s="318" t="s">
        <v>1299</v>
      </c>
    </row>
    <row r="396" spans="1:3" ht="15" x14ac:dyDescent="0.2">
      <c r="A396" t="s">
        <v>307</v>
      </c>
      <c r="B396" t="s">
        <v>1768</v>
      </c>
      <c r="C396" s="318" t="s">
        <v>1318</v>
      </c>
    </row>
    <row r="397" spans="1:3" ht="15" x14ac:dyDescent="0.2">
      <c r="A397" t="s">
        <v>307</v>
      </c>
      <c r="B397" t="s">
        <v>1769</v>
      </c>
      <c r="C397" s="318" t="s">
        <v>1250</v>
      </c>
    </row>
    <row r="398" spans="1:3" ht="15" x14ac:dyDescent="0.2">
      <c r="A398" t="s">
        <v>307</v>
      </c>
      <c r="B398" t="s">
        <v>1770</v>
      </c>
      <c r="C398" s="318" t="s">
        <v>1267</v>
      </c>
    </row>
    <row r="399" spans="1:3" ht="15" x14ac:dyDescent="0.2">
      <c r="A399" t="s">
        <v>307</v>
      </c>
      <c r="B399" t="s">
        <v>1771</v>
      </c>
      <c r="C399" s="318" t="s">
        <v>1284</v>
      </c>
    </row>
    <row r="400" spans="1:3" ht="15" x14ac:dyDescent="0.2">
      <c r="A400" t="s">
        <v>307</v>
      </c>
      <c r="B400" t="s">
        <v>1772</v>
      </c>
      <c r="C400" s="318" t="s">
        <v>1773</v>
      </c>
    </row>
    <row r="401" spans="1:3" ht="15" x14ac:dyDescent="0.2">
      <c r="A401" t="s">
        <v>307</v>
      </c>
      <c r="B401" t="s">
        <v>1774</v>
      </c>
      <c r="C401" s="318" t="s">
        <v>1301</v>
      </c>
    </row>
    <row r="402" spans="1:3" ht="15" x14ac:dyDescent="0.2">
      <c r="A402" t="s">
        <v>307</v>
      </c>
      <c r="B402" t="s">
        <v>1775</v>
      </c>
      <c r="C402" s="318" t="s">
        <v>1136</v>
      </c>
    </row>
    <row r="403" spans="1:3" ht="15" x14ac:dyDescent="0.2">
      <c r="A403" t="s">
        <v>307</v>
      </c>
      <c r="B403" t="s">
        <v>1776</v>
      </c>
      <c r="C403" s="318" t="s">
        <v>1126</v>
      </c>
    </row>
    <row r="404" spans="1:3" ht="15" x14ac:dyDescent="0.2">
      <c r="A404" t="s">
        <v>307</v>
      </c>
      <c r="B404" t="s">
        <v>1777</v>
      </c>
      <c r="C404" s="318" t="s">
        <v>1128</v>
      </c>
    </row>
    <row r="405" spans="1:3" ht="15" x14ac:dyDescent="0.2">
      <c r="A405" t="s">
        <v>307</v>
      </c>
      <c r="B405" t="s">
        <v>1778</v>
      </c>
      <c r="C405" s="318" t="s">
        <v>1130</v>
      </c>
    </row>
    <row r="406" spans="1:3" ht="15" x14ac:dyDescent="0.2">
      <c r="A406" t="s">
        <v>307</v>
      </c>
      <c r="B406" t="s">
        <v>1779</v>
      </c>
      <c r="C406" s="318" t="s">
        <v>1132</v>
      </c>
    </row>
    <row r="407" spans="1:3" ht="15" x14ac:dyDescent="0.2">
      <c r="A407" t="s">
        <v>307</v>
      </c>
      <c r="B407" t="s">
        <v>1780</v>
      </c>
      <c r="C407" s="318" t="s">
        <v>1134</v>
      </c>
    </row>
    <row r="408" spans="1:3" ht="15" x14ac:dyDescent="0.2">
      <c r="A408" t="s">
        <v>307</v>
      </c>
      <c r="B408" t="s">
        <v>1781</v>
      </c>
      <c r="C408" s="318" t="s">
        <v>1219</v>
      </c>
    </row>
    <row r="409" spans="1:3" ht="15" x14ac:dyDescent="0.2">
      <c r="A409" t="s">
        <v>307</v>
      </c>
      <c r="B409" t="s">
        <v>1782</v>
      </c>
      <c r="C409" s="318" t="s">
        <v>1364</v>
      </c>
    </row>
    <row r="410" spans="1:3" ht="15" x14ac:dyDescent="0.2">
      <c r="A410" t="s">
        <v>307</v>
      </c>
      <c r="B410" t="s">
        <v>1783</v>
      </c>
      <c r="C410" s="318" t="s">
        <v>1381</v>
      </c>
    </row>
    <row r="411" spans="1:3" ht="15" x14ac:dyDescent="0.2">
      <c r="A411" t="s">
        <v>307</v>
      </c>
      <c r="B411" t="s">
        <v>1784</v>
      </c>
      <c r="C411" s="318" t="s">
        <v>1398</v>
      </c>
    </row>
    <row r="412" spans="1:3" ht="15" x14ac:dyDescent="0.2">
      <c r="A412" t="s">
        <v>307</v>
      </c>
      <c r="B412" t="s">
        <v>1785</v>
      </c>
      <c r="C412" s="318" t="s">
        <v>1415</v>
      </c>
    </row>
    <row r="413" spans="1:3" ht="15" x14ac:dyDescent="0.2">
      <c r="A413" t="s">
        <v>307</v>
      </c>
      <c r="B413" t="s">
        <v>1786</v>
      </c>
      <c r="C413" s="318" t="s">
        <v>1432</v>
      </c>
    </row>
    <row r="414" spans="1:3" ht="15" x14ac:dyDescent="0.2">
      <c r="A414" t="s">
        <v>307</v>
      </c>
      <c r="B414" t="s">
        <v>1787</v>
      </c>
      <c r="C414" s="318" t="s">
        <v>1211</v>
      </c>
    </row>
    <row r="415" spans="1:3" ht="15" x14ac:dyDescent="0.2">
      <c r="A415" t="s">
        <v>307</v>
      </c>
      <c r="B415" t="s">
        <v>1788</v>
      </c>
      <c r="C415" s="318" t="s">
        <v>1356</v>
      </c>
    </row>
    <row r="416" spans="1:3" ht="15" x14ac:dyDescent="0.2">
      <c r="A416" t="s">
        <v>307</v>
      </c>
      <c r="B416" t="s">
        <v>1789</v>
      </c>
      <c r="C416" s="318" t="s">
        <v>1373</v>
      </c>
    </row>
    <row r="417" spans="1:3" ht="15" x14ac:dyDescent="0.2">
      <c r="A417" t="s">
        <v>307</v>
      </c>
      <c r="B417" t="s">
        <v>1790</v>
      </c>
      <c r="C417" s="318" t="s">
        <v>1390</v>
      </c>
    </row>
    <row r="418" spans="1:3" ht="15" x14ac:dyDescent="0.2">
      <c r="A418" t="s">
        <v>307</v>
      </c>
      <c r="B418" t="s">
        <v>1791</v>
      </c>
      <c r="C418" s="318" t="s">
        <v>1407</v>
      </c>
    </row>
    <row r="419" spans="1:3" ht="15" x14ac:dyDescent="0.2">
      <c r="A419" t="s">
        <v>307</v>
      </c>
      <c r="B419" t="s">
        <v>1792</v>
      </c>
      <c r="C419" s="318" t="s">
        <v>1424</v>
      </c>
    </row>
    <row r="420" spans="1:3" ht="15" x14ac:dyDescent="0.2">
      <c r="A420" t="s">
        <v>307</v>
      </c>
      <c r="B420" t="s">
        <v>1793</v>
      </c>
      <c r="C420" s="318" t="s">
        <v>1209</v>
      </c>
    </row>
    <row r="421" spans="1:3" ht="15" x14ac:dyDescent="0.2">
      <c r="A421" t="s">
        <v>307</v>
      </c>
      <c r="B421" t="s">
        <v>1794</v>
      </c>
      <c r="C421" s="318" t="s">
        <v>1354</v>
      </c>
    </row>
    <row r="422" spans="1:3" ht="15" x14ac:dyDescent="0.2">
      <c r="A422" t="s">
        <v>307</v>
      </c>
      <c r="B422" t="s">
        <v>1795</v>
      </c>
      <c r="C422" s="318" t="s">
        <v>1371</v>
      </c>
    </row>
    <row r="423" spans="1:3" ht="15" x14ac:dyDescent="0.2">
      <c r="A423" t="s">
        <v>307</v>
      </c>
      <c r="B423" t="s">
        <v>1796</v>
      </c>
      <c r="C423" s="318" t="s">
        <v>1388</v>
      </c>
    </row>
    <row r="424" spans="1:3" ht="15" x14ac:dyDescent="0.2">
      <c r="A424" t="s">
        <v>307</v>
      </c>
      <c r="B424" t="s">
        <v>1797</v>
      </c>
      <c r="C424" s="318" t="s">
        <v>1405</v>
      </c>
    </row>
    <row r="425" spans="1:3" ht="15" x14ac:dyDescent="0.2">
      <c r="A425" t="s">
        <v>307</v>
      </c>
      <c r="B425" t="s">
        <v>1798</v>
      </c>
      <c r="C425" s="318" t="s">
        <v>1422</v>
      </c>
    </row>
    <row r="426" spans="1:3" ht="15" x14ac:dyDescent="0.2">
      <c r="A426" t="s">
        <v>307</v>
      </c>
      <c r="B426" t="s">
        <v>1799</v>
      </c>
      <c r="C426" s="318" t="s">
        <v>1213</v>
      </c>
    </row>
    <row r="427" spans="1:3" ht="15" x14ac:dyDescent="0.2">
      <c r="A427" t="s">
        <v>307</v>
      </c>
      <c r="B427" t="s">
        <v>1800</v>
      </c>
      <c r="C427" s="318" t="s">
        <v>1358</v>
      </c>
    </row>
    <row r="428" spans="1:3" ht="15" x14ac:dyDescent="0.2">
      <c r="A428" t="s">
        <v>307</v>
      </c>
      <c r="B428" t="s">
        <v>1801</v>
      </c>
      <c r="C428" s="318" t="s">
        <v>1375</v>
      </c>
    </row>
    <row r="429" spans="1:3" ht="15" x14ac:dyDescent="0.2">
      <c r="A429" t="s">
        <v>307</v>
      </c>
      <c r="B429" t="s">
        <v>1802</v>
      </c>
      <c r="C429" s="318" t="s">
        <v>1392</v>
      </c>
    </row>
    <row r="430" spans="1:3" ht="15" x14ac:dyDescent="0.2">
      <c r="A430" t="s">
        <v>307</v>
      </c>
      <c r="B430" t="s">
        <v>1803</v>
      </c>
      <c r="C430" s="318" t="s">
        <v>1409</v>
      </c>
    </row>
    <row r="431" spans="1:3" ht="15" x14ac:dyDescent="0.2">
      <c r="A431" t="s">
        <v>307</v>
      </c>
      <c r="B431" t="s">
        <v>1804</v>
      </c>
      <c r="C431" s="318" t="s">
        <v>1426</v>
      </c>
    </row>
    <row r="432" spans="1:3" ht="15" x14ac:dyDescent="0.2">
      <c r="A432" t="s">
        <v>307</v>
      </c>
      <c r="B432" t="s">
        <v>1805</v>
      </c>
      <c r="C432" s="318" t="s">
        <v>1215</v>
      </c>
    </row>
    <row r="433" spans="1:3" ht="15" x14ac:dyDescent="0.2">
      <c r="A433" t="s">
        <v>307</v>
      </c>
      <c r="B433" t="s">
        <v>1806</v>
      </c>
      <c r="C433" s="318" t="s">
        <v>1360</v>
      </c>
    </row>
    <row r="434" spans="1:3" ht="15" x14ac:dyDescent="0.2">
      <c r="A434" t="s">
        <v>307</v>
      </c>
      <c r="B434" t="s">
        <v>1807</v>
      </c>
      <c r="C434" s="318" t="s">
        <v>1377</v>
      </c>
    </row>
    <row r="435" spans="1:3" ht="15" x14ac:dyDescent="0.2">
      <c r="A435" t="s">
        <v>307</v>
      </c>
      <c r="B435" t="s">
        <v>1808</v>
      </c>
      <c r="C435" s="318" t="s">
        <v>1394</v>
      </c>
    </row>
    <row r="436" spans="1:3" ht="15" x14ac:dyDescent="0.2">
      <c r="A436" t="s">
        <v>307</v>
      </c>
      <c r="B436" t="s">
        <v>1809</v>
      </c>
      <c r="C436" s="318" t="s">
        <v>1411</v>
      </c>
    </row>
    <row r="437" spans="1:3" ht="15" x14ac:dyDescent="0.2">
      <c r="A437" t="s">
        <v>307</v>
      </c>
      <c r="B437" t="s">
        <v>1810</v>
      </c>
      <c r="C437" s="318" t="s">
        <v>1428</v>
      </c>
    </row>
    <row r="438" spans="1:3" ht="15" x14ac:dyDescent="0.2">
      <c r="A438" t="s">
        <v>307</v>
      </c>
      <c r="B438" t="s">
        <v>1811</v>
      </c>
      <c r="C438" s="318" t="s">
        <v>1150</v>
      </c>
    </row>
    <row r="439" spans="1:3" ht="15" x14ac:dyDescent="0.2">
      <c r="A439" t="s">
        <v>307</v>
      </c>
      <c r="B439" t="s">
        <v>1812</v>
      </c>
      <c r="C439" s="318" t="s">
        <v>1140</v>
      </c>
    </row>
    <row r="440" spans="1:3" ht="15" x14ac:dyDescent="0.2">
      <c r="A440" t="s">
        <v>307</v>
      </c>
      <c r="B440" t="s">
        <v>1813</v>
      </c>
      <c r="C440" s="318" t="s">
        <v>1142</v>
      </c>
    </row>
    <row r="441" spans="1:3" ht="15" x14ac:dyDescent="0.2">
      <c r="A441" t="s">
        <v>307</v>
      </c>
      <c r="B441" t="s">
        <v>1814</v>
      </c>
      <c r="C441" s="318" t="s">
        <v>1144</v>
      </c>
    </row>
    <row r="442" spans="1:3" ht="15" x14ac:dyDescent="0.2">
      <c r="A442" t="s">
        <v>307</v>
      </c>
      <c r="B442" t="s">
        <v>1815</v>
      </c>
      <c r="C442" s="318" t="s">
        <v>1146</v>
      </c>
    </row>
    <row r="443" spans="1:3" ht="15" x14ac:dyDescent="0.2">
      <c r="A443" t="s">
        <v>307</v>
      </c>
      <c r="B443" t="s">
        <v>1816</v>
      </c>
      <c r="C443" s="318" t="s">
        <v>1148</v>
      </c>
    </row>
    <row r="444" spans="1:3" ht="15" x14ac:dyDescent="0.2">
      <c r="A444" t="s">
        <v>307</v>
      </c>
      <c r="B444" t="s">
        <v>1817</v>
      </c>
      <c r="C444" s="318" t="s">
        <v>1620</v>
      </c>
    </row>
    <row r="445" spans="1:3" ht="15" x14ac:dyDescent="0.2">
      <c r="A445" t="s">
        <v>307</v>
      </c>
      <c r="B445" t="s">
        <v>1818</v>
      </c>
      <c r="C445" s="318" t="s">
        <v>1603</v>
      </c>
    </row>
    <row r="446" spans="1:3" ht="15" x14ac:dyDescent="0.2">
      <c r="A446" t="s">
        <v>307</v>
      </c>
      <c r="B446" t="s">
        <v>1819</v>
      </c>
      <c r="C446" s="318" t="s">
        <v>1820</v>
      </c>
    </row>
    <row r="447" spans="1:3" ht="15" x14ac:dyDescent="0.2">
      <c r="A447" t="s">
        <v>307</v>
      </c>
      <c r="B447" t="s">
        <v>1821</v>
      </c>
      <c r="C447" s="318" t="s">
        <v>1822</v>
      </c>
    </row>
    <row r="448" spans="1:3" ht="15" x14ac:dyDescent="0.2">
      <c r="A448" t="s">
        <v>307</v>
      </c>
      <c r="B448" t="s">
        <v>1823</v>
      </c>
      <c r="C448" s="318" t="s">
        <v>1824</v>
      </c>
    </row>
    <row r="449" spans="1:3" ht="15" x14ac:dyDescent="0.2">
      <c r="A449" t="s">
        <v>307</v>
      </c>
      <c r="B449" t="s">
        <v>1825</v>
      </c>
      <c r="C449" s="318" t="s">
        <v>1826</v>
      </c>
    </row>
    <row r="450" spans="1:3" ht="15" x14ac:dyDescent="0.2">
      <c r="A450" t="s">
        <v>307</v>
      </c>
      <c r="B450" t="s">
        <v>1827</v>
      </c>
      <c r="C450" s="318" t="s">
        <v>1612</v>
      </c>
    </row>
    <row r="451" spans="1:3" ht="15" x14ac:dyDescent="0.2">
      <c r="A451" t="s">
        <v>307</v>
      </c>
      <c r="B451" t="s">
        <v>1828</v>
      </c>
      <c r="C451" s="318" t="s">
        <v>1595</v>
      </c>
    </row>
    <row r="452" spans="1:3" ht="15" x14ac:dyDescent="0.2">
      <c r="A452" t="s">
        <v>307</v>
      </c>
      <c r="B452" t="s">
        <v>1829</v>
      </c>
      <c r="C452" s="318" t="s">
        <v>1830</v>
      </c>
    </row>
    <row r="453" spans="1:3" ht="15" x14ac:dyDescent="0.2">
      <c r="A453" t="s">
        <v>307</v>
      </c>
      <c r="B453" t="s">
        <v>1831</v>
      </c>
      <c r="C453" s="318" t="s">
        <v>1832</v>
      </c>
    </row>
    <row r="454" spans="1:3" ht="15" x14ac:dyDescent="0.2">
      <c r="A454" t="s">
        <v>307</v>
      </c>
      <c r="B454" t="s">
        <v>1833</v>
      </c>
      <c r="C454" s="318" t="s">
        <v>1834</v>
      </c>
    </row>
    <row r="455" spans="1:3" ht="15" x14ac:dyDescent="0.2">
      <c r="A455" t="s">
        <v>307</v>
      </c>
      <c r="B455" t="s">
        <v>1835</v>
      </c>
      <c r="C455" s="318" t="s">
        <v>1836</v>
      </c>
    </row>
    <row r="456" spans="1:3" ht="15" x14ac:dyDescent="0.2">
      <c r="A456" t="s">
        <v>307</v>
      </c>
      <c r="B456" t="s">
        <v>1837</v>
      </c>
      <c r="C456" s="318" t="s">
        <v>1610</v>
      </c>
    </row>
    <row r="457" spans="1:3" ht="15" x14ac:dyDescent="0.2">
      <c r="A457" t="s">
        <v>307</v>
      </c>
      <c r="B457" t="s">
        <v>1838</v>
      </c>
      <c r="C457" s="318" t="s">
        <v>1593</v>
      </c>
    </row>
    <row r="458" spans="1:3" ht="15" x14ac:dyDescent="0.2">
      <c r="A458" t="s">
        <v>307</v>
      </c>
      <c r="B458" t="s">
        <v>1839</v>
      </c>
      <c r="C458" s="318" t="s">
        <v>1840</v>
      </c>
    </row>
    <row r="459" spans="1:3" ht="15" x14ac:dyDescent="0.2">
      <c r="A459" t="s">
        <v>307</v>
      </c>
      <c r="B459" t="s">
        <v>1841</v>
      </c>
      <c r="C459" s="318" t="s">
        <v>1842</v>
      </c>
    </row>
    <row r="460" spans="1:3" ht="15" x14ac:dyDescent="0.2">
      <c r="A460" t="s">
        <v>307</v>
      </c>
      <c r="B460" t="s">
        <v>1843</v>
      </c>
      <c r="C460" s="318" t="s">
        <v>1844</v>
      </c>
    </row>
    <row r="461" spans="1:3" ht="15" x14ac:dyDescent="0.2">
      <c r="A461" t="s">
        <v>307</v>
      </c>
      <c r="B461" t="s">
        <v>1845</v>
      </c>
      <c r="C461" s="318" t="s">
        <v>1846</v>
      </c>
    </row>
    <row r="462" spans="1:3" ht="15" x14ac:dyDescent="0.2">
      <c r="A462" t="s">
        <v>307</v>
      </c>
      <c r="B462" t="s">
        <v>1847</v>
      </c>
      <c r="C462" s="318" t="s">
        <v>1614</v>
      </c>
    </row>
    <row r="463" spans="1:3" ht="15" x14ac:dyDescent="0.2">
      <c r="A463" t="s">
        <v>307</v>
      </c>
      <c r="B463" t="s">
        <v>1848</v>
      </c>
      <c r="C463" s="318" t="s">
        <v>1597</v>
      </c>
    </row>
    <row r="464" spans="1:3" ht="15" x14ac:dyDescent="0.2">
      <c r="A464" t="s">
        <v>307</v>
      </c>
      <c r="B464" t="s">
        <v>1849</v>
      </c>
      <c r="C464" s="318" t="s">
        <v>1850</v>
      </c>
    </row>
    <row r="465" spans="1:3" ht="15" x14ac:dyDescent="0.2">
      <c r="A465" t="s">
        <v>307</v>
      </c>
      <c r="B465" t="s">
        <v>1851</v>
      </c>
      <c r="C465" s="318" t="s">
        <v>1852</v>
      </c>
    </row>
    <row r="466" spans="1:3" ht="15" x14ac:dyDescent="0.2">
      <c r="A466" t="s">
        <v>307</v>
      </c>
      <c r="B466" t="s">
        <v>1853</v>
      </c>
      <c r="C466" s="318" t="s">
        <v>1854</v>
      </c>
    </row>
    <row r="467" spans="1:3" ht="15" x14ac:dyDescent="0.2">
      <c r="A467" t="s">
        <v>307</v>
      </c>
      <c r="B467" t="s">
        <v>1855</v>
      </c>
      <c r="C467" s="318" t="s">
        <v>1856</v>
      </c>
    </row>
    <row r="468" spans="1:3" ht="15" x14ac:dyDescent="0.2">
      <c r="A468" t="s">
        <v>307</v>
      </c>
      <c r="B468" t="s">
        <v>1857</v>
      </c>
      <c r="C468" s="318" t="s">
        <v>1616</v>
      </c>
    </row>
    <row r="469" spans="1:3" ht="15" x14ac:dyDescent="0.2">
      <c r="A469" t="s">
        <v>307</v>
      </c>
      <c r="B469" t="s">
        <v>1858</v>
      </c>
      <c r="C469" s="318" t="s">
        <v>1599</v>
      </c>
    </row>
    <row r="470" spans="1:3" ht="15" x14ac:dyDescent="0.2">
      <c r="A470" t="s">
        <v>307</v>
      </c>
      <c r="B470" t="s">
        <v>1859</v>
      </c>
      <c r="C470" s="318" t="s">
        <v>1860</v>
      </c>
    </row>
    <row r="471" spans="1:3" ht="15" x14ac:dyDescent="0.2">
      <c r="A471" t="s">
        <v>307</v>
      </c>
      <c r="B471" t="s">
        <v>1861</v>
      </c>
      <c r="C471" s="318" t="s">
        <v>1862</v>
      </c>
    </row>
    <row r="472" spans="1:3" ht="15" x14ac:dyDescent="0.2">
      <c r="A472" t="s">
        <v>307</v>
      </c>
      <c r="B472" t="s">
        <v>1863</v>
      </c>
      <c r="C472" s="318" t="s">
        <v>1864</v>
      </c>
    </row>
    <row r="473" spans="1:3" ht="15" x14ac:dyDescent="0.2">
      <c r="A473" t="s">
        <v>307</v>
      </c>
      <c r="B473" t="s">
        <v>1865</v>
      </c>
      <c r="C473" s="318" t="s">
        <v>1866</v>
      </c>
    </row>
    <row r="474" spans="1:3" ht="15" x14ac:dyDescent="0.2">
      <c r="A474" t="s">
        <v>307</v>
      </c>
      <c r="B474" t="s">
        <v>1867</v>
      </c>
      <c r="C474" s="318" t="s">
        <v>1164</v>
      </c>
    </row>
    <row r="475" spans="1:3" ht="15" x14ac:dyDescent="0.2">
      <c r="A475" t="s">
        <v>307</v>
      </c>
      <c r="B475" t="s">
        <v>1868</v>
      </c>
      <c r="C475" s="318" t="s">
        <v>1152</v>
      </c>
    </row>
    <row r="476" spans="1:3" ht="15" x14ac:dyDescent="0.2">
      <c r="A476" t="s">
        <v>307</v>
      </c>
      <c r="B476" t="s">
        <v>1869</v>
      </c>
      <c r="C476" s="318" t="s">
        <v>1156</v>
      </c>
    </row>
    <row r="477" spans="1:3" ht="15" x14ac:dyDescent="0.2">
      <c r="A477" t="s">
        <v>307</v>
      </c>
      <c r="B477" t="s">
        <v>1870</v>
      </c>
      <c r="C477" s="318" t="s">
        <v>1158</v>
      </c>
    </row>
    <row r="478" spans="1:3" ht="15" x14ac:dyDescent="0.2">
      <c r="A478" t="s">
        <v>307</v>
      </c>
      <c r="B478" t="s">
        <v>1871</v>
      </c>
      <c r="C478" s="318" t="s">
        <v>1160</v>
      </c>
    </row>
    <row r="479" spans="1:3" ht="15" x14ac:dyDescent="0.2">
      <c r="A479" t="s">
        <v>307</v>
      </c>
      <c r="B479" t="s">
        <v>1872</v>
      </c>
      <c r="C479" s="318" t="s">
        <v>1162</v>
      </c>
    </row>
    <row r="480" spans="1:3" ht="15" x14ac:dyDescent="0.2">
      <c r="A480" t="s">
        <v>307</v>
      </c>
      <c r="B480" t="s">
        <v>1873</v>
      </c>
      <c r="C480" s="318" t="s">
        <v>1874</v>
      </c>
    </row>
    <row r="481" spans="1:3" ht="15" x14ac:dyDescent="0.2">
      <c r="A481" t="s">
        <v>307</v>
      </c>
      <c r="B481" t="s">
        <v>1875</v>
      </c>
      <c r="C481" s="318" t="s">
        <v>1639</v>
      </c>
    </row>
    <row r="482" spans="1:3" ht="15" x14ac:dyDescent="0.2">
      <c r="A482" t="s">
        <v>307</v>
      </c>
      <c r="B482" t="s">
        <v>1876</v>
      </c>
      <c r="C482" s="318" t="s">
        <v>1656</v>
      </c>
    </row>
    <row r="483" spans="1:3" ht="15" x14ac:dyDescent="0.2">
      <c r="A483" t="s">
        <v>307</v>
      </c>
      <c r="B483" t="s">
        <v>1877</v>
      </c>
      <c r="C483" s="318" t="s">
        <v>1677</v>
      </c>
    </row>
    <row r="484" spans="1:3" ht="15" x14ac:dyDescent="0.2">
      <c r="A484" t="s">
        <v>307</v>
      </c>
      <c r="B484" t="s">
        <v>1878</v>
      </c>
      <c r="C484" s="318" t="s">
        <v>1698</v>
      </c>
    </row>
    <row r="485" spans="1:3" ht="15" x14ac:dyDescent="0.2">
      <c r="A485" t="s">
        <v>307</v>
      </c>
      <c r="B485" t="s">
        <v>1879</v>
      </c>
      <c r="C485" s="318" t="s">
        <v>1880</v>
      </c>
    </row>
    <row r="486" spans="1:3" ht="15" x14ac:dyDescent="0.2">
      <c r="A486" t="s">
        <v>307</v>
      </c>
      <c r="B486" t="s">
        <v>1881</v>
      </c>
      <c r="C486" s="318" t="s">
        <v>1882</v>
      </c>
    </row>
    <row r="487" spans="1:3" ht="15" x14ac:dyDescent="0.2">
      <c r="A487" t="s">
        <v>307</v>
      </c>
      <c r="B487" t="s">
        <v>1883</v>
      </c>
      <c r="C487" s="318" t="s">
        <v>1631</v>
      </c>
    </row>
    <row r="488" spans="1:3" ht="15" x14ac:dyDescent="0.2">
      <c r="A488" t="s">
        <v>307</v>
      </c>
      <c r="B488" t="s">
        <v>1884</v>
      </c>
      <c r="C488" s="318" t="s">
        <v>1648</v>
      </c>
    </row>
    <row r="489" spans="1:3" ht="15" x14ac:dyDescent="0.2">
      <c r="A489" t="s">
        <v>307</v>
      </c>
      <c r="B489" t="s">
        <v>1885</v>
      </c>
      <c r="C489" s="318" t="s">
        <v>1669</v>
      </c>
    </row>
    <row r="490" spans="1:3" ht="15" x14ac:dyDescent="0.2">
      <c r="A490" t="s">
        <v>307</v>
      </c>
      <c r="B490" t="s">
        <v>1886</v>
      </c>
      <c r="C490" s="318" t="s">
        <v>1690</v>
      </c>
    </row>
    <row r="491" spans="1:3" ht="15" x14ac:dyDescent="0.2">
      <c r="A491" t="s">
        <v>307</v>
      </c>
      <c r="B491" t="s">
        <v>1887</v>
      </c>
      <c r="C491" s="318" t="s">
        <v>1888</v>
      </c>
    </row>
    <row r="492" spans="1:3" ht="15" x14ac:dyDescent="0.2">
      <c r="A492" t="s">
        <v>307</v>
      </c>
      <c r="B492" t="s">
        <v>1889</v>
      </c>
      <c r="C492" s="318" t="s">
        <v>1890</v>
      </c>
    </row>
    <row r="493" spans="1:3" ht="15" x14ac:dyDescent="0.2">
      <c r="A493" t="s">
        <v>307</v>
      </c>
      <c r="B493" t="s">
        <v>1891</v>
      </c>
      <c r="C493" s="318" t="s">
        <v>1629</v>
      </c>
    </row>
    <row r="494" spans="1:3" ht="15" x14ac:dyDescent="0.2">
      <c r="A494" t="s">
        <v>307</v>
      </c>
      <c r="B494" t="s">
        <v>1892</v>
      </c>
      <c r="C494" s="318" t="s">
        <v>1646</v>
      </c>
    </row>
    <row r="495" spans="1:3" ht="15" x14ac:dyDescent="0.2">
      <c r="A495" t="s">
        <v>307</v>
      </c>
      <c r="B495" t="s">
        <v>1893</v>
      </c>
      <c r="C495" s="318" t="s">
        <v>1667</v>
      </c>
    </row>
    <row r="496" spans="1:3" ht="15" x14ac:dyDescent="0.2">
      <c r="A496" t="s">
        <v>307</v>
      </c>
      <c r="B496" t="s">
        <v>1894</v>
      </c>
      <c r="C496" s="318" t="s">
        <v>1688</v>
      </c>
    </row>
    <row r="497" spans="1:3" ht="15" x14ac:dyDescent="0.2">
      <c r="A497" t="s">
        <v>307</v>
      </c>
      <c r="B497" t="s">
        <v>1895</v>
      </c>
      <c r="C497" s="318" t="s">
        <v>1896</v>
      </c>
    </row>
    <row r="498" spans="1:3" ht="15" x14ac:dyDescent="0.2">
      <c r="A498" t="s">
        <v>307</v>
      </c>
      <c r="B498" t="s">
        <v>1897</v>
      </c>
      <c r="C498" s="318" t="s">
        <v>1898</v>
      </c>
    </row>
    <row r="499" spans="1:3" ht="15" x14ac:dyDescent="0.2">
      <c r="A499" t="s">
        <v>307</v>
      </c>
      <c r="B499" t="s">
        <v>1899</v>
      </c>
      <c r="C499" s="318" t="s">
        <v>1633</v>
      </c>
    </row>
    <row r="500" spans="1:3" ht="15" x14ac:dyDescent="0.2">
      <c r="A500" t="s">
        <v>307</v>
      </c>
      <c r="B500" t="s">
        <v>1900</v>
      </c>
      <c r="C500" s="318" t="s">
        <v>1650</v>
      </c>
    </row>
    <row r="501" spans="1:3" ht="15" x14ac:dyDescent="0.2">
      <c r="A501" t="s">
        <v>307</v>
      </c>
      <c r="B501" t="s">
        <v>1901</v>
      </c>
      <c r="C501" s="318" t="s">
        <v>1671</v>
      </c>
    </row>
    <row r="502" spans="1:3" ht="15" x14ac:dyDescent="0.2">
      <c r="A502" t="s">
        <v>307</v>
      </c>
      <c r="B502" t="s">
        <v>1902</v>
      </c>
      <c r="C502" s="318" t="s">
        <v>1692</v>
      </c>
    </row>
    <row r="503" spans="1:3" ht="15" x14ac:dyDescent="0.2">
      <c r="A503" t="s">
        <v>307</v>
      </c>
      <c r="B503" t="s">
        <v>1903</v>
      </c>
      <c r="C503" s="318" t="s">
        <v>1904</v>
      </c>
    </row>
    <row r="504" spans="1:3" ht="15" x14ac:dyDescent="0.2">
      <c r="A504" t="s">
        <v>307</v>
      </c>
      <c r="B504" t="s">
        <v>1905</v>
      </c>
      <c r="C504" s="318" t="s">
        <v>1906</v>
      </c>
    </row>
    <row r="505" spans="1:3" ht="15" x14ac:dyDescent="0.2">
      <c r="A505" t="s">
        <v>307</v>
      </c>
      <c r="B505" t="s">
        <v>1907</v>
      </c>
      <c r="C505" s="318" t="s">
        <v>1635</v>
      </c>
    </row>
    <row r="506" spans="1:3" ht="15" x14ac:dyDescent="0.2">
      <c r="A506" t="s">
        <v>307</v>
      </c>
      <c r="B506" t="s">
        <v>1908</v>
      </c>
      <c r="C506" s="318" t="s">
        <v>1652</v>
      </c>
    </row>
    <row r="507" spans="1:3" ht="15" x14ac:dyDescent="0.2">
      <c r="A507" t="s">
        <v>307</v>
      </c>
      <c r="B507" t="s">
        <v>1909</v>
      </c>
      <c r="C507" s="318" t="s">
        <v>1673</v>
      </c>
    </row>
    <row r="508" spans="1:3" ht="15" x14ac:dyDescent="0.2">
      <c r="A508" t="s">
        <v>307</v>
      </c>
      <c r="B508" t="s">
        <v>1910</v>
      </c>
      <c r="C508" s="318" t="s">
        <v>1694</v>
      </c>
    </row>
    <row r="509" spans="1:3" ht="15" x14ac:dyDescent="0.2">
      <c r="A509" t="s">
        <v>307</v>
      </c>
      <c r="B509" t="s">
        <v>1911</v>
      </c>
      <c r="C509" s="318" t="s">
        <v>1912</v>
      </c>
    </row>
    <row r="510" spans="1:3" ht="15" x14ac:dyDescent="0.2">
      <c r="A510" t="s">
        <v>307</v>
      </c>
      <c r="B510" t="s">
        <v>1913</v>
      </c>
      <c r="C510" s="318" t="s">
        <v>1184</v>
      </c>
    </row>
    <row r="511" spans="1:3" ht="15" x14ac:dyDescent="0.2">
      <c r="A511" t="s">
        <v>307</v>
      </c>
      <c r="B511" t="s">
        <v>1914</v>
      </c>
      <c r="C511" s="318" t="s">
        <v>1168</v>
      </c>
    </row>
    <row r="512" spans="1:3" ht="15" x14ac:dyDescent="0.2">
      <c r="A512" t="s">
        <v>307</v>
      </c>
      <c r="B512" t="s">
        <v>1915</v>
      </c>
      <c r="C512" s="318" t="s">
        <v>1170</v>
      </c>
    </row>
    <row r="513" spans="1:3" ht="15" x14ac:dyDescent="0.2">
      <c r="A513" t="s">
        <v>307</v>
      </c>
      <c r="B513" t="s">
        <v>1916</v>
      </c>
      <c r="C513" s="318" t="s">
        <v>1567</v>
      </c>
    </row>
    <row r="514" spans="1:3" ht="15" x14ac:dyDescent="0.2">
      <c r="A514" t="s">
        <v>307</v>
      </c>
      <c r="B514" t="s">
        <v>1917</v>
      </c>
      <c r="C514" s="318" t="s">
        <v>1182</v>
      </c>
    </row>
    <row r="515" spans="1:3" ht="15" x14ac:dyDescent="0.2">
      <c r="A515" t="s">
        <v>307</v>
      </c>
      <c r="B515" t="s">
        <v>1918</v>
      </c>
      <c r="C515" s="318" t="s">
        <v>1919</v>
      </c>
    </row>
    <row r="516" spans="1:3" ht="15" x14ac:dyDescent="0.2">
      <c r="A516" t="s">
        <v>307</v>
      </c>
      <c r="B516" t="s">
        <v>1920</v>
      </c>
      <c r="C516" s="318" t="s">
        <v>1921</v>
      </c>
    </row>
    <row r="517" spans="1:3" ht="15" x14ac:dyDescent="0.2">
      <c r="A517" t="s">
        <v>307</v>
      </c>
      <c r="B517" t="s">
        <v>1922</v>
      </c>
      <c r="C517" s="318" t="s">
        <v>1923</v>
      </c>
    </row>
    <row r="518" spans="1:3" ht="15" x14ac:dyDescent="0.2">
      <c r="A518" t="s">
        <v>307</v>
      </c>
      <c r="B518" t="s">
        <v>1924</v>
      </c>
      <c r="C518" s="318" t="s">
        <v>1925</v>
      </c>
    </row>
    <row r="519" spans="1:3" ht="15" x14ac:dyDescent="0.2">
      <c r="A519" t="s">
        <v>307</v>
      </c>
      <c r="B519" t="s">
        <v>1926</v>
      </c>
      <c r="C519" s="318" t="s">
        <v>1927</v>
      </c>
    </row>
    <row r="520" spans="1:3" ht="15" x14ac:dyDescent="0.2">
      <c r="A520" t="s">
        <v>307</v>
      </c>
      <c r="B520" t="s">
        <v>1928</v>
      </c>
      <c r="C520" s="318" t="s">
        <v>1929</v>
      </c>
    </row>
    <row r="521" spans="1:3" ht="15" x14ac:dyDescent="0.2">
      <c r="A521" t="s">
        <v>307</v>
      </c>
      <c r="B521" t="s">
        <v>1930</v>
      </c>
      <c r="C521" s="318" t="s">
        <v>1931</v>
      </c>
    </row>
    <row r="522" spans="1:3" ht="15" x14ac:dyDescent="0.2">
      <c r="A522" t="s">
        <v>307</v>
      </c>
      <c r="B522" t="s">
        <v>1932</v>
      </c>
      <c r="C522" s="318" t="s">
        <v>1933</v>
      </c>
    </row>
    <row r="523" spans="1:3" ht="15" x14ac:dyDescent="0.2">
      <c r="A523" t="s">
        <v>307</v>
      </c>
      <c r="B523" t="s">
        <v>1934</v>
      </c>
      <c r="C523" s="318" t="s">
        <v>1935</v>
      </c>
    </row>
    <row r="524" spans="1:3" ht="15" x14ac:dyDescent="0.2">
      <c r="A524" t="s">
        <v>307</v>
      </c>
      <c r="B524" t="s">
        <v>1936</v>
      </c>
      <c r="C524" s="318" t="s">
        <v>1937</v>
      </c>
    </row>
    <row r="525" spans="1:3" ht="15" x14ac:dyDescent="0.2">
      <c r="A525" t="s">
        <v>307</v>
      </c>
      <c r="B525" t="s">
        <v>1938</v>
      </c>
      <c r="C525" s="318" t="s">
        <v>1939</v>
      </c>
    </row>
    <row r="526" spans="1:3" ht="15" x14ac:dyDescent="0.2">
      <c r="A526" t="s">
        <v>307</v>
      </c>
      <c r="B526" t="s">
        <v>1940</v>
      </c>
      <c r="C526" s="318" t="s">
        <v>1941</v>
      </c>
    </row>
    <row r="527" spans="1:3" ht="15" x14ac:dyDescent="0.2">
      <c r="A527" t="s">
        <v>307</v>
      </c>
      <c r="B527" t="s">
        <v>1942</v>
      </c>
      <c r="C527" s="318" t="s">
        <v>1943</v>
      </c>
    </row>
    <row r="528" spans="1:3" ht="15" x14ac:dyDescent="0.2">
      <c r="A528" t="s">
        <v>307</v>
      </c>
      <c r="B528" t="s">
        <v>1944</v>
      </c>
      <c r="C528" s="318" t="s">
        <v>1945</v>
      </c>
    </row>
    <row r="529" spans="1:3" ht="15" x14ac:dyDescent="0.2">
      <c r="A529" t="s">
        <v>307</v>
      </c>
      <c r="B529" t="s">
        <v>1946</v>
      </c>
      <c r="C529" s="318" t="s">
        <v>1947</v>
      </c>
    </row>
    <row r="530" spans="1:3" ht="15" x14ac:dyDescent="0.2">
      <c r="A530" t="s">
        <v>307</v>
      </c>
      <c r="B530" t="s">
        <v>1948</v>
      </c>
      <c r="C530" s="318" t="s">
        <v>1949</v>
      </c>
    </row>
    <row r="531" spans="1:3" ht="15" x14ac:dyDescent="0.2">
      <c r="A531" t="s">
        <v>307</v>
      </c>
      <c r="B531" t="s">
        <v>1950</v>
      </c>
      <c r="C531" s="318" t="s">
        <v>1951</v>
      </c>
    </row>
    <row r="532" spans="1:3" ht="15" x14ac:dyDescent="0.2">
      <c r="A532" t="s">
        <v>307</v>
      </c>
      <c r="B532" t="s">
        <v>1952</v>
      </c>
      <c r="C532" s="318" t="s">
        <v>1953</v>
      </c>
    </row>
    <row r="533" spans="1:3" ht="15" x14ac:dyDescent="0.2">
      <c r="A533" t="s">
        <v>307</v>
      </c>
      <c r="B533" t="s">
        <v>1954</v>
      </c>
      <c r="C533" s="318" t="s">
        <v>1955</v>
      </c>
    </row>
    <row r="534" spans="1:3" ht="15" x14ac:dyDescent="0.2">
      <c r="A534" t="s">
        <v>307</v>
      </c>
      <c r="B534" t="s">
        <v>1956</v>
      </c>
      <c r="C534" s="318" t="s">
        <v>1957</v>
      </c>
    </row>
    <row r="535" spans="1:3" ht="15" x14ac:dyDescent="0.2">
      <c r="A535" t="s">
        <v>307</v>
      </c>
      <c r="B535" t="s">
        <v>1958</v>
      </c>
      <c r="C535" s="318" t="s">
        <v>1959</v>
      </c>
    </row>
    <row r="536" spans="1:3" ht="15" x14ac:dyDescent="0.2">
      <c r="A536" t="s">
        <v>307</v>
      </c>
      <c r="B536" t="s">
        <v>1960</v>
      </c>
      <c r="C536" s="318" t="s">
        <v>1961</v>
      </c>
    </row>
    <row r="537" spans="1:3" ht="15" x14ac:dyDescent="0.2">
      <c r="A537" t="s">
        <v>307</v>
      </c>
      <c r="B537" t="s">
        <v>1962</v>
      </c>
      <c r="C537" s="318" t="s">
        <v>1963</v>
      </c>
    </row>
    <row r="538" spans="1:3" ht="15" x14ac:dyDescent="0.2">
      <c r="A538" t="s">
        <v>307</v>
      </c>
      <c r="B538" t="s">
        <v>1964</v>
      </c>
      <c r="C538" s="318" t="s">
        <v>1965</v>
      </c>
    </row>
    <row r="539" spans="1:3" ht="15" x14ac:dyDescent="0.2">
      <c r="A539" t="s">
        <v>307</v>
      </c>
      <c r="B539" t="s">
        <v>1966</v>
      </c>
      <c r="C539" s="318" t="s">
        <v>1967</v>
      </c>
    </row>
    <row r="540" spans="1:3" ht="15" x14ac:dyDescent="0.2">
      <c r="A540" t="s">
        <v>307</v>
      </c>
      <c r="B540" t="s">
        <v>1968</v>
      </c>
      <c r="C540" s="318" t="s">
        <v>1198</v>
      </c>
    </row>
    <row r="541" spans="1:3" ht="15" x14ac:dyDescent="0.2">
      <c r="A541" t="s">
        <v>307</v>
      </c>
      <c r="B541" t="s">
        <v>1969</v>
      </c>
      <c r="C541" s="318" t="s">
        <v>1188</v>
      </c>
    </row>
    <row r="542" spans="1:3" ht="15" x14ac:dyDescent="0.2">
      <c r="A542" t="s">
        <v>307</v>
      </c>
      <c r="B542" t="s">
        <v>1970</v>
      </c>
      <c r="C542" s="318" t="s">
        <v>1190</v>
      </c>
    </row>
    <row r="543" spans="1:3" ht="15" x14ac:dyDescent="0.2">
      <c r="A543" t="s">
        <v>307</v>
      </c>
      <c r="B543" t="s">
        <v>1971</v>
      </c>
      <c r="C543" s="318" t="s">
        <v>1192</v>
      </c>
    </row>
    <row r="544" spans="1:3" ht="15" x14ac:dyDescent="0.2">
      <c r="A544" t="s">
        <v>307</v>
      </c>
      <c r="B544" t="s">
        <v>1972</v>
      </c>
      <c r="C544" s="318" t="s">
        <v>1194</v>
      </c>
    </row>
    <row r="545" spans="1:3" ht="15" x14ac:dyDescent="0.2">
      <c r="A545" t="s">
        <v>307</v>
      </c>
      <c r="B545" t="s">
        <v>1973</v>
      </c>
      <c r="C545" s="318" t="s">
        <v>1196</v>
      </c>
    </row>
    <row r="546" spans="1:3" ht="15" x14ac:dyDescent="0.2">
      <c r="A546" t="s">
        <v>307</v>
      </c>
      <c r="B546" t="s">
        <v>1974</v>
      </c>
      <c r="C546" s="318" t="s">
        <v>1975</v>
      </c>
    </row>
    <row r="547" spans="1:3" ht="15" x14ac:dyDescent="0.2">
      <c r="A547" t="s">
        <v>307</v>
      </c>
      <c r="B547" t="s">
        <v>1976</v>
      </c>
      <c r="C547" s="318" t="s">
        <v>1977</v>
      </c>
    </row>
    <row r="548" spans="1:3" ht="15" x14ac:dyDescent="0.2">
      <c r="A548" t="s">
        <v>307</v>
      </c>
      <c r="B548" t="s">
        <v>1978</v>
      </c>
      <c r="C548" s="318" t="s">
        <v>1979</v>
      </c>
    </row>
    <row r="549" spans="1:3" ht="15" x14ac:dyDescent="0.2">
      <c r="A549" t="s">
        <v>307</v>
      </c>
      <c r="B549" t="s">
        <v>1980</v>
      </c>
      <c r="C549" s="318" t="s">
        <v>1981</v>
      </c>
    </row>
    <row r="550" spans="1:3" ht="15" x14ac:dyDescent="0.2">
      <c r="A550" t="s">
        <v>307</v>
      </c>
      <c r="B550" t="s">
        <v>1982</v>
      </c>
      <c r="C550" s="318" t="s">
        <v>1983</v>
      </c>
    </row>
    <row r="551" spans="1:3" ht="15" x14ac:dyDescent="0.2">
      <c r="A551" t="s">
        <v>307</v>
      </c>
      <c r="B551" t="s">
        <v>1984</v>
      </c>
      <c r="C551" s="318" t="s">
        <v>1985</v>
      </c>
    </row>
    <row r="552" spans="1:3" ht="15" x14ac:dyDescent="0.2">
      <c r="A552" t="s">
        <v>307</v>
      </c>
      <c r="B552" t="s">
        <v>1986</v>
      </c>
      <c r="C552" s="318" t="s">
        <v>1987</v>
      </c>
    </row>
    <row r="553" spans="1:3" ht="15" x14ac:dyDescent="0.2">
      <c r="A553" t="s">
        <v>307</v>
      </c>
      <c r="B553" t="s">
        <v>1988</v>
      </c>
      <c r="C553" s="318" t="s">
        <v>1989</v>
      </c>
    </row>
    <row r="554" spans="1:3" ht="15" x14ac:dyDescent="0.2">
      <c r="A554" t="s">
        <v>307</v>
      </c>
      <c r="B554" t="s">
        <v>1990</v>
      </c>
      <c r="C554" s="318" t="s">
        <v>1991</v>
      </c>
    </row>
    <row r="555" spans="1:3" ht="15" x14ac:dyDescent="0.2">
      <c r="A555" t="s">
        <v>307</v>
      </c>
      <c r="B555" t="s">
        <v>1992</v>
      </c>
      <c r="C555" s="318" t="s">
        <v>1993</v>
      </c>
    </row>
    <row r="556" spans="1:3" ht="15" x14ac:dyDescent="0.2">
      <c r="A556" t="s">
        <v>307</v>
      </c>
      <c r="B556" t="s">
        <v>1994</v>
      </c>
      <c r="C556" s="318" t="s">
        <v>1995</v>
      </c>
    </row>
    <row r="557" spans="1:3" ht="15" x14ac:dyDescent="0.2">
      <c r="A557" t="s">
        <v>307</v>
      </c>
      <c r="B557" t="s">
        <v>1996</v>
      </c>
      <c r="C557" s="318" t="s">
        <v>1997</v>
      </c>
    </row>
    <row r="558" spans="1:3" ht="15" x14ac:dyDescent="0.2">
      <c r="A558" t="s">
        <v>307</v>
      </c>
      <c r="B558" t="s">
        <v>1998</v>
      </c>
      <c r="C558" s="318" t="s">
        <v>1999</v>
      </c>
    </row>
    <row r="559" spans="1:3" ht="15" x14ac:dyDescent="0.2">
      <c r="A559" t="s">
        <v>307</v>
      </c>
      <c r="B559" t="s">
        <v>2000</v>
      </c>
      <c r="C559" s="318" t="s">
        <v>2001</v>
      </c>
    </row>
    <row r="560" spans="1:3" ht="15" x14ac:dyDescent="0.2">
      <c r="A560" t="s">
        <v>307</v>
      </c>
      <c r="B560" t="s">
        <v>2002</v>
      </c>
      <c r="C560" s="318" t="s">
        <v>2003</v>
      </c>
    </row>
    <row r="561" spans="1:3" ht="15" x14ac:dyDescent="0.2">
      <c r="A561" t="s">
        <v>307</v>
      </c>
      <c r="B561" t="s">
        <v>2004</v>
      </c>
      <c r="C561" s="318" t="s">
        <v>2005</v>
      </c>
    </row>
    <row r="562" spans="1:3" ht="15" x14ac:dyDescent="0.2">
      <c r="A562" t="s">
        <v>307</v>
      </c>
      <c r="B562" t="s">
        <v>2006</v>
      </c>
      <c r="C562" s="318" t="s">
        <v>2007</v>
      </c>
    </row>
    <row r="563" spans="1:3" ht="15" x14ac:dyDescent="0.2">
      <c r="A563" t="s">
        <v>307</v>
      </c>
      <c r="B563" t="s">
        <v>2008</v>
      </c>
      <c r="C563" s="318" t="s">
        <v>2009</v>
      </c>
    </row>
    <row r="564" spans="1:3" ht="15" x14ac:dyDescent="0.2">
      <c r="A564" t="s">
        <v>307</v>
      </c>
      <c r="B564" t="s">
        <v>2010</v>
      </c>
      <c r="C564" s="318" t="s">
        <v>2011</v>
      </c>
    </row>
    <row r="565" spans="1:3" ht="15" x14ac:dyDescent="0.2">
      <c r="A565" t="s">
        <v>307</v>
      </c>
      <c r="B565" t="s">
        <v>2012</v>
      </c>
      <c r="C565" s="318" t="s">
        <v>2013</v>
      </c>
    </row>
    <row r="566" spans="1:3" ht="15" x14ac:dyDescent="0.2">
      <c r="A566" t="s">
        <v>307</v>
      </c>
      <c r="B566" t="s">
        <v>2014</v>
      </c>
      <c r="C566" s="318" t="s">
        <v>2015</v>
      </c>
    </row>
    <row r="567" spans="1:3" ht="15" x14ac:dyDescent="0.2">
      <c r="A567" t="s">
        <v>307</v>
      </c>
      <c r="B567" t="s">
        <v>2016</v>
      </c>
      <c r="C567" s="318" t="s">
        <v>2017</v>
      </c>
    </row>
    <row r="568" spans="1:3" ht="15" x14ac:dyDescent="0.2">
      <c r="A568" t="s">
        <v>307</v>
      </c>
      <c r="B568" t="s">
        <v>2018</v>
      </c>
      <c r="C568" s="318" t="s">
        <v>2019</v>
      </c>
    </row>
    <row r="569" spans="1:3" ht="15" x14ac:dyDescent="0.2">
      <c r="A569" t="s">
        <v>307</v>
      </c>
      <c r="B569" t="s">
        <v>2020</v>
      </c>
      <c r="C569" s="318" t="s">
        <v>2021</v>
      </c>
    </row>
    <row r="570" spans="1:3" ht="15" x14ac:dyDescent="0.2">
      <c r="A570" t="s">
        <v>307</v>
      </c>
      <c r="B570" t="s">
        <v>2022</v>
      </c>
      <c r="C570" s="318" t="s">
        <v>2023</v>
      </c>
    </row>
    <row r="571" spans="1:3" ht="15" x14ac:dyDescent="0.2">
      <c r="A571" t="s">
        <v>307</v>
      </c>
      <c r="B571" t="s">
        <v>2024</v>
      </c>
      <c r="C571" s="318" t="s">
        <v>2025</v>
      </c>
    </row>
    <row r="572" spans="1:3" ht="15" x14ac:dyDescent="0.2">
      <c r="A572" t="s">
        <v>307</v>
      </c>
      <c r="B572" t="s">
        <v>2026</v>
      </c>
      <c r="C572" s="318" t="s">
        <v>2027</v>
      </c>
    </row>
    <row r="573" spans="1:3" ht="15" x14ac:dyDescent="0.2">
      <c r="A573" t="s">
        <v>307</v>
      </c>
      <c r="B573" t="s">
        <v>2028</v>
      </c>
      <c r="C573" s="318" t="s">
        <v>2029</v>
      </c>
    </row>
    <row r="574" spans="1:3" ht="15" x14ac:dyDescent="0.2">
      <c r="A574" t="s">
        <v>307</v>
      </c>
      <c r="B574" t="s">
        <v>2030</v>
      </c>
      <c r="C574" s="318" t="s">
        <v>2031</v>
      </c>
    </row>
    <row r="575" spans="1:3" ht="15" x14ac:dyDescent="0.2">
      <c r="A575" t="s">
        <v>307</v>
      </c>
      <c r="B575" t="s">
        <v>2032</v>
      </c>
      <c r="C575" s="318" t="s">
        <v>2033</v>
      </c>
    </row>
    <row r="576" spans="1:3" ht="15" x14ac:dyDescent="0.2">
      <c r="A576" t="s">
        <v>309</v>
      </c>
      <c r="B576" t="s">
        <v>2034</v>
      </c>
      <c r="C576" s="318" t="s">
        <v>1112</v>
      </c>
    </row>
    <row r="577" spans="1:3" ht="15" x14ac:dyDescent="0.2">
      <c r="A577" t="s">
        <v>309</v>
      </c>
      <c r="B577" t="s">
        <v>2035</v>
      </c>
      <c r="C577" s="318" t="s">
        <v>1114</v>
      </c>
    </row>
    <row r="578" spans="1:3" ht="15" x14ac:dyDescent="0.2">
      <c r="A578" t="s">
        <v>309</v>
      </c>
      <c r="B578" t="s">
        <v>2036</v>
      </c>
      <c r="C578" s="318" t="s">
        <v>1118</v>
      </c>
    </row>
    <row r="579" spans="1:3" ht="15" x14ac:dyDescent="0.2">
      <c r="A579" t="s">
        <v>309</v>
      </c>
      <c r="B579" t="s">
        <v>2037</v>
      </c>
      <c r="C579" s="318" t="s">
        <v>1120</v>
      </c>
    </row>
    <row r="580" spans="1:3" ht="15" x14ac:dyDescent="0.2">
      <c r="A580" t="s">
        <v>309</v>
      </c>
      <c r="B580" t="s">
        <v>2038</v>
      </c>
      <c r="C580" s="318" t="s">
        <v>1122</v>
      </c>
    </row>
    <row r="581" spans="1:3" ht="15" x14ac:dyDescent="0.2">
      <c r="A581" t="s">
        <v>309</v>
      </c>
      <c r="B581" t="s">
        <v>2039</v>
      </c>
      <c r="C581" s="318" t="s">
        <v>1124</v>
      </c>
    </row>
    <row r="582" spans="1:3" ht="15" x14ac:dyDescent="0.2">
      <c r="A582" t="s">
        <v>309</v>
      </c>
      <c r="B582" t="s">
        <v>2040</v>
      </c>
      <c r="C582" s="318" t="s">
        <v>1126</v>
      </c>
    </row>
    <row r="583" spans="1:3" ht="15" x14ac:dyDescent="0.2">
      <c r="A583" t="s">
        <v>309</v>
      </c>
      <c r="B583" t="s">
        <v>2041</v>
      </c>
      <c r="C583" s="318" t="s">
        <v>1130</v>
      </c>
    </row>
    <row r="584" spans="1:3" ht="15" x14ac:dyDescent="0.2">
      <c r="A584" t="s">
        <v>309</v>
      </c>
      <c r="B584" t="s">
        <v>2042</v>
      </c>
      <c r="C584" s="318" t="s">
        <v>1132</v>
      </c>
    </row>
    <row r="585" spans="1:3" ht="15" x14ac:dyDescent="0.2">
      <c r="A585" t="s">
        <v>309</v>
      </c>
      <c r="B585" t="s">
        <v>2043</v>
      </c>
      <c r="C585" s="318" t="s">
        <v>1134</v>
      </c>
    </row>
    <row r="586" spans="1:3" ht="15" x14ac:dyDescent="0.2">
      <c r="A586" t="s">
        <v>309</v>
      </c>
      <c r="B586" t="s">
        <v>2044</v>
      </c>
      <c r="C586" s="318" t="s">
        <v>1136</v>
      </c>
    </row>
    <row r="587" spans="1:3" ht="15" x14ac:dyDescent="0.2">
      <c r="A587" t="s">
        <v>309</v>
      </c>
      <c r="B587" t="s">
        <v>2045</v>
      </c>
      <c r="C587" s="318" t="s">
        <v>1138</v>
      </c>
    </row>
    <row r="588" spans="1:3" ht="15" x14ac:dyDescent="0.2">
      <c r="A588" t="s">
        <v>309</v>
      </c>
      <c r="B588" t="s">
        <v>2046</v>
      </c>
      <c r="C588" s="318" t="s">
        <v>1140</v>
      </c>
    </row>
    <row r="589" spans="1:3" ht="15" x14ac:dyDescent="0.2">
      <c r="A589" t="s">
        <v>309</v>
      </c>
      <c r="B589" t="s">
        <v>2047</v>
      </c>
      <c r="C589" s="318" t="s">
        <v>1142</v>
      </c>
    </row>
    <row r="590" spans="1:3" ht="15" x14ac:dyDescent="0.2">
      <c r="A590" t="s">
        <v>309</v>
      </c>
      <c r="B590" t="s">
        <v>2048</v>
      </c>
      <c r="C590" s="318" t="s">
        <v>1146</v>
      </c>
    </row>
    <row r="591" spans="1:3" ht="15" x14ac:dyDescent="0.2">
      <c r="A591" t="s">
        <v>309</v>
      </c>
      <c r="B591" t="s">
        <v>2049</v>
      </c>
      <c r="C591" s="318" t="s">
        <v>1148</v>
      </c>
    </row>
    <row r="592" spans="1:3" ht="15" x14ac:dyDescent="0.2">
      <c r="A592" t="s">
        <v>302</v>
      </c>
      <c r="B592" t="s">
        <v>2050</v>
      </c>
      <c r="C592" s="318" t="s">
        <v>2051</v>
      </c>
    </row>
    <row r="593" spans="1:3" ht="15" x14ac:dyDescent="0.2">
      <c r="A593" t="s">
        <v>302</v>
      </c>
      <c r="B593" t="s">
        <v>2052</v>
      </c>
      <c r="C593" s="318" t="s">
        <v>2053</v>
      </c>
    </row>
    <row r="594" spans="1:3" ht="15" x14ac:dyDescent="0.2">
      <c r="A594" t="s">
        <v>302</v>
      </c>
      <c r="B594" t="s">
        <v>2054</v>
      </c>
      <c r="C594" s="318" t="s">
        <v>2055</v>
      </c>
    </row>
    <row r="595" spans="1:3" ht="15" x14ac:dyDescent="0.2">
      <c r="A595" t="s">
        <v>302</v>
      </c>
      <c r="B595" t="s">
        <v>2056</v>
      </c>
      <c r="C595" s="318" t="s">
        <v>2057</v>
      </c>
    </row>
    <row r="596" spans="1:3" ht="15" x14ac:dyDescent="0.2">
      <c r="A596" t="s">
        <v>302</v>
      </c>
      <c r="B596" t="s">
        <v>2058</v>
      </c>
      <c r="C596" s="318" t="s">
        <v>2059</v>
      </c>
    </row>
    <row r="597" spans="1:3" ht="15" x14ac:dyDescent="0.2">
      <c r="A597" t="s">
        <v>302</v>
      </c>
      <c r="B597" t="s">
        <v>2060</v>
      </c>
      <c r="C597" s="318" t="s">
        <v>2061</v>
      </c>
    </row>
    <row r="598" spans="1:3" ht="15" x14ac:dyDescent="0.2">
      <c r="A598" t="s">
        <v>302</v>
      </c>
      <c r="B598" t="s">
        <v>2062</v>
      </c>
      <c r="C598" s="318" t="s">
        <v>2063</v>
      </c>
    </row>
    <row r="599" spans="1:3" ht="15" x14ac:dyDescent="0.2">
      <c r="A599" t="s">
        <v>302</v>
      </c>
      <c r="B599" t="s">
        <v>2064</v>
      </c>
      <c r="C599" s="318" t="s">
        <v>2065</v>
      </c>
    </row>
    <row r="600" spans="1:3" ht="15" x14ac:dyDescent="0.2">
      <c r="A600" t="s">
        <v>302</v>
      </c>
      <c r="B600" t="s">
        <v>2066</v>
      </c>
      <c r="C600" s="318" t="s">
        <v>2067</v>
      </c>
    </row>
    <row r="601" spans="1:3" ht="15" x14ac:dyDescent="0.2">
      <c r="A601" t="s">
        <v>302</v>
      </c>
      <c r="B601" t="s">
        <v>2068</v>
      </c>
      <c r="C601" s="318" t="s">
        <v>2069</v>
      </c>
    </row>
    <row r="602" spans="1:3" ht="15" x14ac:dyDescent="0.2">
      <c r="A602" t="s">
        <v>302</v>
      </c>
      <c r="B602" t="s">
        <v>2070</v>
      </c>
      <c r="C602" s="318" t="s">
        <v>2071</v>
      </c>
    </row>
    <row r="603" spans="1:3" ht="15" x14ac:dyDescent="0.2">
      <c r="A603" t="s">
        <v>302</v>
      </c>
      <c r="B603" t="s">
        <v>2072</v>
      </c>
      <c r="C603" s="318" t="s">
        <v>2073</v>
      </c>
    </row>
    <row r="604" spans="1:3" ht="15" x14ac:dyDescent="0.2">
      <c r="A604" t="s">
        <v>302</v>
      </c>
      <c r="B604" t="s">
        <v>2074</v>
      </c>
      <c r="C604" s="318" t="s">
        <v>2075</v>
      </c>
    </row>
    <row r="605" spans="1:3" ht="15" x14ac:dyDescent="0.2">
      <c r="A605" t="s">
        <v>442</v>
      </c>
      <c r="B605" t="s">
        <v>2076</v>
      </c>
      <c r="C605" s="318" t="s">
        <v>1130</v>
      </c>
    </row>
    <row r="606" spans="1:3" ht="15" x14ac:dyDescent="0.2">
      <c r="A606" t="s">
        <v>442</v>
      </c>
      <c r="B606" t="s">
        <v>2077</v>
      </c>
      <c r="C606" s="318" t="s">
        <v>1120</v>
      </c>
    </row>
    <row r="607" spans="1:3" ht="15" x14ac:dyDescent="0.2">
      <c r="A607" t="s">
        <v>442</v>
      </c>
      <c r="B607" t="s">
        <v>2078</v>
      </c>
      <c r="C607" s="318" t="s">
        <v>1112</v>
      </c>
    </row>
  </sheetData>
  <sheetProtection sheet="1" objects="1" scenarios="1" formatColumns="0" autoFilter="0"/>
  <autoFilter ref="A3:C607"/>
  <hyperlinks>
    <hyperlink ref="C4" location="'AU301'!K22" display="K22"/>
    <hyperlink ref="C5" location="'AU301'!K23" display="K23"/>
    <hyperlink ref="C6" location="'AU301'!K24" display="K24"/>
    <hyperlink ref="C7" location="'AU301'!K25" display="K25"/>
    <hyperlink ref="C8" location="'AU301'!K26" display="K26"/>
    <hyperlink ref="C9" location="'AU301'!K27" display="K27"/>
    <hyperlink ref="C10" location="'AU301'!K28" display="K28"/>
    <hyperlink ref="C11" location="'AU301'!K29" display="K29"/>
    <hyperlink ref="C12" location="'AU301'!K30" display="K30"/>
    <hyperlink ref="C13" location="'AU301'!K31" display="K31"/>
    <hyperlink ref="C14" location="'AU301'!K32" display="K32"/>
    <hyperlink ref="C15" location="'AU301'!K33" display="K33"/>
    <hyperlink ref="C16" location="'AU301'!K34" display="K34"/>
    <hyperlink ref="C17" location="'AU301'!K35" display="K35"/>
    <hyperlink ref="C18" location="'AU301'!K36" display="K36"/>
    <hyperlink ref="C19" location="'AU301'!K37" display="K37"/>
    <hyperlink ref="C20" location="'AU301'!K38" display="K38"/>
    <hyperlink ref="C21" location="'AU301'!K39" display="K39"/>
    <hyperlink ref="C22" location="'AU301'!K40" display="K40"/>
    <hyperlink ref="C23" location="'AU301'!K41" display="K41"/>
    <hyperlink ref="C24" location="'AU301'!K43" display="K43"/>
    <hyperlink ref="C25" location="'AU301'!K42" display="K42"/>
    <hyperlink ref="C26" location="'AU301'!K44" display="K44"/>
    <hyperlink ref="C27" location="'AU301'!K45" display="K45"/>
    <hyperlink ref="C28" location="'AU301'!K46" display="K46"/>
    <hyperlink ref="C29" location="'AU301'!K47" display="K47"/>
    <hyperlink ref="C30" location="'AU301'!K48" display="K48"/>
    <hyperlink ref="C31" location="'AU301'!K49" display="K49"/>
    <hyperlink ref="C32" location="'AU301'!K50" display="K50"/>
    <hyperlink ref="C33" location="'AU301'!K51" display="K51"/>
    <hyperlink ref="C34" location="'AU301'!K99" display="K99"/>
    <hyperlink ref="C35" location="'AU301'!K100" display="K100"/>
    <hyperlink ref="C36" location="'AU301'!K101" display="K101"/>
    <hyperlink ref="C37" location="'AU301'!K102" display="K102"/>
    <hyperlink ref="C38" location="'AU301'!K103" display="K103"/>
    <hyperlink ref="C39" location="'AU301'!K53" display="K53"/>
    <hyperlink ref="C40" location="'AU301'!K54" display="K54"/>
    <hyperlink ref="C41" location="'AU301'!K55" display="K55"/>
    <hyperlink ref="C42" location="'AU301'!K56" display="K56"/>
    <hyperlink ref="C43" location="'AU301'!K57" display="K57"/>
    <hyperlink ref="C44" location="'AU301'!K58" display="K58"/>
    <hyperlink ref="C45" location="'AU301'!K59" display="K59"/>
    <hyperlink ref="C46" location="'AU301'!K60" display="K60"/>
    <hyperlink ref="C47" location="'AU301'!K61" display="K61"/>
    <hyperlink ref="C48" location="'AU301'!K62" display="K62"/>
    <hyperlink ref="C49" location="'AU301'!K63" display="K63"/>
    <hyperlink ref="C50" location="'AU301'!K64" display="K64"/>
    <hyperlink ref="C51" location="'AU301'!K65" display="K65"/>
    <hyperlink ref="C52" location="'AU304'!K34" display="K34"/>
    <hyperlink ref="C53" location="'AU304'!N34" display="N34"/>
    <hyperlink ref="C54" location="'AU304'!M34" display="M34"/>
    <hyperlink ref="C55" location="'AU304'!O34" display="O34"/>
    <hyperlink ref="C56" location="'AU304'!P34" display="P34"/>
    <hyperlink ref="C57" location="'AU304'!Q34" display="Q34"/>
    <hyperlink ref="C58" location="'AU304'!L34" display="L34"/>
    <hyperlink ref="C59" location="'AU304'!R34" display="R34"/>
    <hyperlink ref="C60" location="'AU304'!S21" display="S21"/>
    <hyperlink ref="C61" location="'AU304'!K21" display="K21"/>
    <hyperlink ref="C62" location="'AU304'!N21" display="N21"/>
    <hyperlink ref="C63" location="'AU304'!M21" display="M21"/>
    <hyperlink ref="C64" location="'AU304'!O21" display="O21"/>
    <hyperlink ref="C65" location="'AU304'!P21" display="P21"/>
    <hyperlink ref="C66" location="'AU304'!Q21" display="Q21"/>
    <hyperlink ref="C67" location="'AU304'!L21" display="L21"/>
    <hyperlink ref="C68" location="'AU304'!R21" display="R21"/>
    <hyperlink ref="C69" location="'AU304'!S22" display="S22"/>
    <hyperlink ref="C70" location="'AU304'!K22" display="K22"/>
    <hyperlink ref="C71" location="'AU304'!N22" display="N22"/>
    <hyperlink ref="C72" location="'AU304'!M22" display="M22"/>
    <hyperlink ref="C73" location="'AU304'!O22" display="O22"/>
    <hyperlink ref="C74" location="'AU304'!P22" display="P22"/>
    <hyperlink ref="C75" location="'AU304'!Q22" display="Q22"/>
    <hyperlink ref="C76" location="'AU304'!L22" display="L22"/>
    <hyperlink ref="C77" location="'AU304'!R22" display="R22"/>
    <hyperlink ref="C78" location="'AU304'!S23" display="S23"/>
    <hyperlink ref="C79" location="'AU304'!K23" display="K23"/>
    <hyperlink ref="C80" location="'AU304'!N23" display="N23"/>
    <hyperlink ref="C81" location="'AU304'!M23" display="M23"/>
    <hyperlink ref="C82" location="'AU304'!O23" display="O23"/>
    <hyperlink ref="C83" location="'AU304'!P23" display="P23"/>
    <hyperlink ref="C84" location="'AU304'!Q23" display="Q23"/>
    <hyperlink ref="C85" location="'AU304'!L23" display="L23"/>
    <hyperlink ref="C86" location="'AU304'!R23" display="R23"/>
    <hyperlink ref="C87" location="'AU304'!S24" display="S24"/>
    <hyperlink ref="C88" location="'AU304'!K24" display="K24"/>
    <hyperlink ref="C89" location="'AU304'!N24" display="N24"/>
    <hyperlink ref="C90" location="'AU304'!M24" display="M24"/>
    <hyperlink ref="C91" location="'AU304'!O24" display="O24"/>
    <hyperlink ref="C92" location="'AU304'!P24" display="P24"/>
    <hyperlink ref="C93" location="'AU304'!Q24" display="Q24"/>
    <hyperlink ref="C94" location="'AU304'!L24" display="L24"/>
    <hyperlink ref="C95" location="'AU304'!R24" display="R24"/>
    <hyperlink ref="C96" location="'AU304'!S26" display="S26"/>
    <hyperlink ref="C97" location="'AU304'!K26" display="K26"/>
    <hyperlink ref="C98" location="'AU304'!N26" display="N26"/>
    <hyperlink ref="C99" location="'AU304'!M26" display="M26"/>
    <hyperlink ref="C100" location="'AU304'!O26" display="O26"/>
    <hyperlink ref="C101" location="'AU304'!P26" display="P26"/>
    <hyperlink ref="C102" location="'AU304'!Q26" display="Q26"/>
    <hyperlink ref="C103" location="'AU304'!L26" display="L26"/>
    <hyperlink ref="C104" location="'AU304'!R26" display="R26"/>
    <hyperlink ref="C105" location="'AU304'!S27" display="S27"/>
    <hyperlink ref="C106" location="'AU304'!K27" display="K27"/>
    <hyperlink ref="C107" location="'AU304'!N27" display="N27"/>
    <hyperlink ref="C108" location="'AU304'!M27" display="M27"/>
    <hyperlink ref="C109" location="'AU304'!O27" display="O27"/>
    <hyperlink ref="C110" location="'AU304'!P27" display="P27"/>
    <hyperlink ref="C111" location="'AU304'!Q27" display="Q27"/>
    <hyperlink ref="C112" location="'AU304'!L27" display="L27"/>
    <hyperlink ref="C113" location="'AU304'!R27" display="R27"/>
    <hyperlink ref="C114" location="'AU301'!K129" display="K129"/>
    <hyperlink ref="C115" location="'AU301'!K130" display="K130"/>
    <hyperlink ref="C116" location="'AU304'!S28" display="S28"/>
    <hyperlink ref="C117" location="'AU304'!K28" display="K28"/>
    <hyperlink ref="C118" location="'AU304'!N28" display="N28"/>
    <hyperlink ref="C119" location="'AU304'!M28" display="M28"/>
    <hyperlink ref="C120" location="'AU304'!O28" display="O28"/>
    <hyperlink ref="C121" location="'AU304'!P28" display="P28"/>
    <hyperlink ref="C122" location="'AU304'!Q28" display="Q28"/>
    <hyperlink ref="C123" location="'AU304'!L28" display="L28"/>
    <hyperlink ref="C124" location="'AU304'!R28" display="R28"/>
    <hyperlink ref="C125" location="'AU301'!K131" display="K131"/>
    <hyperlink ref="C126" location="'AU301'!K132" display="K132"/>
    <hyperlink ref="C127" location="'AU304'!S29" display="S29"/>
    <hyperlink ref="C128" location="'AU304'!K29" display="K29"/>
    <hyperlink ref="C129" location="'AU304'!N29" display="N29"/>
    <hyperlink ref="C130" location="'AU304'!M29" display="M29"/>
    <hyperlink ref="C131" location="'AU304'!O29" display="O29"/>
    <hyperlink ref="C132" location="'AU304'!P29" display="P29"/>
    <hyperlink ref="C133" location="'AU304'!Q29" display="Q29"/>
    <hyperlink ref="C134" location="'AU304'!L29" display="L29"/>
    <hyperlink ref="C135" location="'AU304'!R29" display="R29"/>
    <hyperlink ref="C136" location="'AU304'!S30" display="S30"/>
    <hyperlink ref="C137" location="'AU304'!K30" display="K30"/>
    <hyperlink ref="C138" location="'AU304'!N30" display="N30"/>
    <hyperlink ref="C139" location="'AU304'!M30" display="M30"/>
    <hyperlink ref="C140" location="'AU304'!O30" display="O30"/>
    <hyperlink ref="C141" location="'AU304'!P30" display="P30"/>
    <hyperlink ref="C142" location="'AU304'!Q30" display="Q30"/>
    <hyperlink ref="C143" location="'AU304'!L30" display="L30"/>
    <hyperlink ref="C144" location="'AU304'!R30" display="R30"/>
    <hyperlink ref="C145" location="'AU304'!S31" display="S31"/>
    <hyperlink ref="C146" location="'AU304'!K31" display="K31"/>
    <hyperlink ref="C147" location="'AU304'!N31" display="N31"/>
    <hyperlink ref="C148" location="'AU304'!M31" display="M31"/>
    <hyperlink ref="C149" location="'AU304'!O31" display="O31"/>
    <hyperlink ref="C150" location="'AU304'!P31" display="P31"/>
    <hyperlink ref="C151" location="'AU304'!Q31" display="Q31"/>
    <hyperlink ref="C152" location="'AU304'!L31" display="L31"/>
    <hyperlink ref="C153" location="'AU304'!R31" display="R31"/>
    <hyperlink ref="C154" location="'AU304'!S32" display="S32"/>
    <hyperlink ref="C155" location="'AU304'!K32" display="K32"/>
    <hyperlink ref="C156" location="'AU304'!N32" display="N32"/>
    <hyperlink ref="C157" location="'AU304'!M32" display="M32"/>
    <hyperlink ref="C158" location="'AU304'!O32" display="O32"/>
    <hyperlink ref="C159" location="'AU304'!P32" display="P32"/>
    <hyperlink ref="C160" location="'AU304'!Q32" display="Q32"/>
    <hyperlink ref="C161" location="'AU304'!L32" display="L32"/>
    <hyperlink ref="C162" location="'AU304'!R32" display="R32"/>
    <hyperlink ref="C163" location="'AU304'!S33" display="S33"/>
    <hyperlink ref="C164" location="'AU304'!K33" display="K33"/>
    <hyperlink ref="C165" location="'AU304'!N33" display="N33"/>
    <hyperlink ref="C166" location="'AU304'!M33" display="M33"/>
    <hyperlink ref="C167" location="'AU304'!O33" display="O33"/>
    <hyperlink ref="C168" location="'AU304'!P33" display="P33"/>
    <hyperlink ref="C169" location="'AU304'!Q33" display="Q33"/>
    <hyperlink ref="C170" location="'AU304'!L33" display="L33"/>
    <hyperlink ref="C171" location="'AU304'!R33" display="R33"/>
    <hyperlink ref="C172" location="'AU301'!K66" display="K66"/>
    <hyperlink ref="C173" location="'AU304'!K35" display="K35"/>
    <hyperlink ref="C174" location="'AU304'!N35" display="N35"/>
    <hyperlink ref="C175" location="'AU304'!M35" display="M35"/>
    <hyperlink ref="C176" location="'AU304'!O35" display="O35"/>
    <hyperlink ref="C177" location="'AU304'!P35" display="P35"/>
    <hyperlink ref="C178" location="'AU304'!Q35" display="Q35"/>
    <hyperlink ref="C179" location="'AU304'!L35" display="L35"/>
    <hyperlink ref="C180" location="'AU304'!R35" display="R35"/>
    <hyperlink ref="C181" location="'AU301'!K67" display="K67"/>
    <hyperlink ref="C182" location="'AU303'!K22" display="K22"/>
    <hyperlink ref="C183" location="'AU303'!K23" display="K23"/>
    <hyperlink ref="C184" location="'AU303'!K64" display="K64"/>
    <hyperlink ref="C185" location="'AU303'!K66" display="K66"/>
    <hyperlink ref="C186" location="'AU303'!K25" display="K25"/>
    <hyperlink ref="C187" location="'AU303'!K24" display="K24"/>
    <hyperlink ref="C188" location="'AU301'!K68" display="K68"/>
    <hyperlink ref="C189" location="'AU303'!K28" display="K28"/>
    <hyperlink ref="C190" location="'AU303'!K29" display="K29"/>
    <hyperlink ref="C191" location="'AU303'!K30" display="K30"/>
    <hyperlink ref="C192" location="'AU303'!K32" display="K32"/>
    <hyperlink ref="C193" location="'AU303'!K31" display="K31"/>
    <hyperlink ref="C194" location="'AU301'!K69" display="K69"/>
    <hyperlink ref="C195" location="'AU301'!K70" display="K70"/>
    <hyperlink ref="C196" location="'AU303'!K35" display="K35"/>
    <hyperlink ref="C197" location="'AU303'!K36" display="K36"/>
    <hyperlink ref="C198" location="'AU303'!K37" display="K37"/>
    <hyperlink ref="C199" location="'AU303'!K40" display="K40"/>
    <hyperlink ref="C200" location="'AU303'!K38" display="K38"/>
    <hyperlink ref="C201" location="'AU303'!K39" display="K39"/>
    <hyperlink ref="C202" location="'AU301'!K71" display="K71"/>
    <hyperlink ref="C203" location="'AU303'!K43" display="K43"/>
    <hyperlink ref="C204" location="'AU303'!K44" display="K44"/>
    <hyperlink ref="C205" location="'AU301'!K72" display="K72"/>
    <hyperlink ref="C206" location="'AU303'!K47" display="K47"/>
    <hyperlink ref="C207" location="'AU303'!K48" display="K48"/>
    <hyperlink ref="C208" location="'AU303'!K50" display="K50"/>
    <hyperlink ref="C209" location="'AU303'!K49" display="K49"/>
    <hyperlink ref="C210" location="'AU301'!K73" display="K73"/>
    <hyperlink ref="C211" location="'AU303'!K53" display="K53"/>
    <hyperlink ref="C212" location="'AU303'!K54" display="K54"/>
    <hyperlink ref="C213" location="'AU303'!K56" display="K56"/>
    <hyperlink ref="C214" location="'AU303'!K57" display="K57"/>
    <hyperlink ref="C215" location="'AU303'!K58" display="K58"/>
    <hyperlink ref="C216" location="'AU303'!K60" display="K60"/>
    <hyperlink ref="C217" location="'AU303'!K55" display="K55"/>
    <hyperlink ref="C218" location="'AU303'!K59" display="K59"/>
    <hyperlink ref="C219" location="'AU301'!K74" display="K74"/>
    <hyperlink ref="C220" location="'AU301'!K75" display="K75"/>
    <hyperlink ref="C221" location="'AU301'!K76" display="K76"/>
    <hyperlink ref="C222" location="'AU301'!K77" display="K77"/>
    <hyperlink ref="C223" location="'AU301'!K78" display="K78"/>
    <hyperlink ref="C224" location="'AU301'!K104" display="K104"/>
    <hyperlink ref="C225" location="'AU301'!K105" display="K105"/>
    <hyperlink ref="C226" location="'AU301'!K106" display="K106"/>
    <hyperlink ref="C227" location="'AU301'!K107" display="K107"/>
    <hyperlink ref="C228" location="'AU301'!K108" display="K108"/>
    <hyperlink ref="C229" location="'AU301'!K91" display="K91"/>
    <hyperlink ref="C230" location="'AU301'!K92" display="K92"/>
    <hyperlink ref="C231" location="'AU301'!K93" display="K93"/>
    <hyperlink ref="C232" location="'AU301'!K94" display="K94"/>
    <hyperlink ref="C233" location="'AU301'!K95" display="K95"/>
    <hyperlink ref="C234" location="'AU301'!K96" display="K96"/>
    <hyperlink ref="C235" location="'AU301'!K97" display="K97"/>
    <hyperlink ref="C236" location="'AU301'!K80" display="K80"/>
    <hyperlink ref="C237" location="'AU301'!K81" display="K81"/>
    <hyperlink ref="C238" location="'AU301'!K82" display="K82"/>
    <hyperlink ref="C239" location="'AU301'!K83" display="K83"/>
    <hyperlink ref="C240" location="'AU302'!K28" display="K28"/>
    <hyperlink ref="C241" location="'AU302'!K27" display="K27"/>
    <hyperlink ref="C242" location="'AU302'!K26" display="K26"/>
    <hyperlink ref="C243" location="'AU302'!K22" display="K22"/>
    <hyperlink ref="C244" location="'AU302'!K23" display="K23"/>
    <hyperlink ref="C245" location="'AU302'!K24" display="K24"/>
    <hyperlink ref="C246" location="'AU302'!K25" display="K25"/>
    <hyperlink ref="C247" location="'AU302'!K34" display="K34"/>
    <hyperlink ref="C248" location="'AU302'!K30" display="K30"/>
    <hyperlink ref="C249" location="'AU302'!K31" display="K31"/>
    <hyperlink ref="C250" location="'AU302'!K32" display="K32"/>
    <hyperlink ref="C251" location="'AU302'!K33" display="K33"/>
    <hyperlink ref="C252" location="'AU302'!K35" display="K35"/>
    <hyperlink ref="C253" location="'AU302'!K42" display="K42"/>
    <hyperlink ref="C254" location="'AU302'!K37" display="K37"/>
    <hyperlink ref="C255" location="'AU302'!K38" display="K38"/>
    <hyperlink ref="C256" location="'AU302'!K39" display="K39"/>
    <hyperlink ref="C257" location="'AU302'!K40" display="K40"/>
    <hyperlink ref="C258" location="'AU302'!K41" display="K41"/>
    <hyperlink ref="C259" location="'AU302'!K46" display="K46"/>
    <hyperlink ref="C260" location="'AU302'!K44" display="K44"/>
    <hyperlink ref="C261" location="'AU302'!K45" display="K45"/>
    <hyperlink ref="C262" location="'AU302'!K47" display="K47"/>
    <hyperlink ref="C263" location="'AU302'!K48" display="K48"/>
    <hyperlink ref="C264" location="'AU302'!K49" display="K49"/>
    <hyperlink ref="C265" location="'AU302'!K50" display="K50"/>
    <hyperlink ref="C266" location="'AU302'!K51" display="K51"/>
    <hyperlink ref="C267" location="'AU302'!K52" display="K52"/>
    <hyperlink ref="C268" location="'AU302'!K53" display="K53"/>
    <hyperlink ref="C269" location="'AU302'!K54" display="K54"/>
    <hyperlink ref="C270" location="'AU302'!K55" display="K55"/>
    <hyperlink ref="C271" location="'AU301'!K85" display="K85"/>
    <hyperlink ref="C272" location="'AU301'!K86" display="K86"/>
    <hyperlink ref="C273" location="'AU303'!K63" display="K63"/>
    <hyperlink ref="C274" location="'AU303'!K65" display="K65"/>
    <hyperlink ref="C275" location="'AU304'!S36" display="S36"/>
    <hyperlink ref="C276" location="'AU304'!S37" display="S37"/>
    <hyperlink ref="C277" location="'AU304'!S38" display="S38"/>
    <hyperlink ref="C278" location="'AU304'!S39" display="S39"/>
    <hyperlink ref="C279" location="'AU304'!S40" display="S40"/>
    <hyperlink ref="C280" location="'AU304'!K36" display="K36"/>
    <hyperlink ref="C281" location="'AU304'!K37" display="K37"/>
    <hyperlink ref="C282" location="'AU304'!K38" display="K38"/>
    <hyperlink ref="C283" location="'AU304'!K39" display="K39"/>
    <hyperlink ref="C284" location="'AU304'!K40" display="K40"/>
    <hyperlink ref="C285" location="'AU304'!N36" display="N36"/>
    <hyperlink ref="C286" location="'AU304'!M36" display="M36"/>
    <hyperlink ref="C287" location="'AU304'!O36" display="O36"/>
    <hyperlink ref="C288" location="'AU304'!P36" display="P36"/>
    <hyperlink ref="C289" location="'AU304'!Q36" display="Q36"/>
    <hyperlink ref="C290" location="'AU304'!L36" display="L36"/>
    <hyperlink ref="C291" location="'AU304'!R36" display="R36"/>
    <hyperlink ref="C292" location="'AU304'!S41" display="S41"/>
    <hyperlink ref="C293" location="'AU304'!K41" display="K41"/>
    <hyperlink ref="C294" location="'AU304'!N41" display="N41"/>
    <hyperlink ref="C295" location="'AU304'!M41" display="M41"/>
    <hyperlink ref="C296" location="'AU304'!O41" display="O41"/>
    <hyperlink ref="C297" location="'AU304'!P41" display="P41"/>
    <hyperlink ref="C298" location="'AU304'!Q41" display="Q41"/>
    <hyperlink ref="C299" location="'AU304'!L41" display="L41"/>
    <hyperlink ref="C300" location="'AU304'!R41" display="R41"/>
    <hyperlink ref="C301" location="'AU305'!K26" display="K26"/>
    <hyperlink ref="C302" location="'AU305'!K27" display="K27"/>
    <hyperlink ref="C303" location="'AU304'!S43" display="S43"/>
    <hyperlink ref="C304" location="'AU304'!K43" display="K43"/>
    <hyperlink ref="C305" location="'AU304'!N43" display="N43"/>
    <hyperlink ref="C306" location="'AU304'!M43" display="M43"/>
    <hyperlink ref="C307" location="'AU304'!O43" display="O43"/>
    <hyperlink ref="C308" location="'AU304'!P43" display="P43"/>
    <hyperlink ref="C309" location="'AU304'!Q43" display="Q43"/>
    <hyperlink ref="C310" location="'AU304'!L43" display="L43"/>
    <hyperlink ref="C311" location="'AU304'!R43" display="R43"/>
    <hyperlink ref="C312" location="'AU304'!S44" display="S44"/>
    <hyperlink ref="C313" location="'AU304'!K44" display="K44"/>
    <hyperlink ref="C314" location="'AU304'!N44" display="N44"/>
    <hyperlink ref="C315" location="'AU304'!M44" display="M44"/>
    <hyperlink ref="C316" location="'AU304'!O44" display="O44"/>
    <hyperlink ref="C317" location="'AU304'!P44" display="P44"/>
    <hyperlink ref="C318" location="'AU304'!Q44" display="Q44"/>
    <hyperlink ref="C319" location="'AU304'!L44" display="L44"/>
    <hyperlink ref="C320" location="'AU304'!R44" display="R44"/>
    <hyperlink ref="C321" location="'AU301'!K124" display="K124"/>
    <hyperlink ref="C322" location="'AU301'!K125" display="K125"/>
    <hyperlink ref="C323" location="'AU304'!S45" display="S45"/>
    <hyperlink ref="C324" location="'AU304'!K45" display="K45"/>
    <hyperlink ref="C325" location="'AU304'!N45" display="N45"/>
    <hyperlink ref="C326" location="'AU304'!M45" display="M45"/>
    <hyperlink ref="C327" location="'AU304'!O45" display="O45"/>
    <hyperlink ref="C328" location="'AU304'!P45" display="P45"/>
    <hyperlink ref="C329" location="'AU304'!Q45" display="Q45"/>
    <hyperlink ref="C330" location="'AU304'!L45" display="L45"/>
    <hyperlink ref="C331" location="'AU304'!R45" display="R45"/>
    <hyperlink ref="C332" location="'AU301'!K126" display="K126"/>
    <hyperlink ref="C333" location="'AU301'!K127" display="K127"/>
    <hyperlink ref="C334" location="'AU304'!S46" display="S46"/>
    <hyperlink ref="C335" location="'AU304'!K46" display="K46"/>
    <hyperlink ref="C336" location="'AU304'!N46" display="N46"/>
    <hyperlink ref="C337" location="'AU304'!M46" display="M46"/>
    <hyperlink ref="C338" location="'AU304'!O46" display="O46"/>
    <hyperlink ref="C339" location="'AU304'!P46" display="P46"/>
    <hyperlink ref="C340" location="'AU304'!Q46" display="Q46"/>
    <hyperlink ref="C341" location="'AU304'!L46" display="L46"/>
    <hyperlink ref="C342" location="'AU304'!R46" display="R46"/>
    <hyperlink ref="C343" location="'AU305'!K24" display="K24"/>
    <hyperlink ref="C344" location="'AU305'!K23" display="K23"/>
    <hyperlink ref="C345" location="'AU305'!K22" display="K22"/>
    <hyperlink ref="C346" location="'AU305'!K28" display="K28"/>
    <hyperlink ref="C347" location="'AU305'!K29" display="K29"/>
    <hyperlink ref="C348" location="'AU305'!K30" display="K30"/>
    <hyperlink ref="C349" location="'AU305'!K31" display="K31"/>
    <hyperlink ref="C350" location="'AU301'!K88" display="K88"/>
    <hyperlink ref="C351" location="'AU301'!K89" display="K89"/>
    <hyperlink ref="C352" location="'AU306B'!K21" display="K21"/>
    <hyperlink ref="C353" location="'AU306B'!K23" display="K23"/>
    <hyperlink ref="C354" location="'AU306B'!K24" display="K24"/>
    <hyperlink ref="C355" location="'AU306B'!L21" display="L21"/>
    <hyperlink ref="C356" location="'AU306A'!K62" display="K62"/>
    <hyperlink ref="C357" location="'AU306A'!K63" display="K63"/>
    <hyperlink ref="C358" location="'AU306A'!L62" display="L62"/>
    <hyperlink ref="C359" location="'AU306A'!L63" display="L63"/>
    <hyperlink ref="C360" location="'AU306A'!M62" display="M62"/>
    <hyperlink ref="C361" location="'AU306A'!N62" display="N62"/>
    <hyperlink ref="C362" location="'AU306A'!N63" display="N63"/>
    <hyperlink ref="C363" location="'AU306A'!O62" display="O62"/>
    <hyperlink ref="C364" location="'AU306A'!O63" display="O63"/>
    <hyperlink ref="C365" location="'AU306A'!P62" display="P62"/>
    <hyperlink ref="C366" location="'AU306A'!K27" display="K27"/>
    <hyperlink ref="C367" location="'AU306A'!K22" display="K22"/>
    <hyperlink ref="C368" location="'AU306A'!K23" display="K23"/>
    <hyperlink ref="C369" location="'AU306A'!K24" display="K24"/>
    <hyperlink ref="C370" location="'AU306A'!K25" display="K25"/>
    <hyperlink ref="C371" location="'AU306A'!K26" display="K26"/>
    <hyperlink ref="C372" location="'AU306A'!L27" display="L27"/>
    <hyperlink ref="C373" location="'AU306A'!L22" display="L22"/>
    <hyperlink ref="C374" location="'AU306A'!L23" display="L23"/>
    <hyperlink ref="C375" location="'AU306A'!L24" display="L24"/>
    <hyperlink ref="C376" location="'AU306A'!L25" display="L25"/>
    <hyperlink ref="C377" location="'AU306A'!L26" display="L26"/>
    <hyperlink ref="C378" location="'AU306A'!M27" display="M27"/>
    <hyperlink ref="C379" location="'AU306A'!M22" display="M22"/>
    <hyperlink ref="C380" location="'AU306A'!M23" display="M23"/>
    <hyperlink ref="C381" location="'AU306A'!M24" display="M24"/>
    <hyperlink ref="C382" location="'AU306A'!M25" display="M25"/>
    <hyperlink ref="C383" location="'AU306A'!M26" display="M26"/>
    <hyperlink ref="C384" location="'AU306A'!N27" display="N27"/>
    <hyperlink ref="C385" location="'AU306A'!N22" display="N22"/>
    <hyperlink ref="C386" location="'AU306A'!N23" display="N23"/>
    <hyperlink ref="C387" location="'AU306A'!N24" display="N24"/>
    <hyperlink ref="C388" location="'AU306A'!N25" display="N25"/>
    <hyperlink ref="C389" location="'AU306A'!N26" display="N26"/>
    <hyperlink ref="C390" location="'AU306A'!O27" display="O27"/>
    <hyperlink ref="C391" location="'AU306A'!O22" display="O22"/>
    <hyperlink ref="C392" location="'AU306A'!O23" display="O23"/>
    <hyperlink ref="C393" location="'AU306A'!O24" display="O24"/>
    <hyperlink ref="C394" location="'AU306A'!O25" display="O25"/>
    <hyperlink ref="C395" location="'AU306A'!O26" display="O26"/>
    <hyperlink ref="C396" location="'AU306A'!P27" display="P27"/>
    <hyperlink ref="C397" location="'AU306A'!P22" display="P22"/>
    <hyperlink ref="C398" location="'AU306A'!P23" display="P23"/>
    <hyperlink ref="C399" location="'AU306A'!P24" display="P24"/>
    <hyperlink ref="C400" location="'AU306A'!P25" display="P25"/>
    <hyperlink ref="C401" location="'AU306A'!P26" display="P26"/>
    <hyperlink ref="C402" location="'AU306A'!K34" display="K34"/>
    <hyperlink ref="C403" location="'AU306A'!K29" display="K29"/>
    <hyperlink ref="C404" location="'AU306A'!K30" display="K30"/>
    <hyperlink ref="C405" location="'AU306A'!K31" display="K31"/>
    <hyperlink ref="C406" location="'AU306A'!K32" display="K32"/>
    <hyperlink ref="C407" location="'AU306A'!K33" display="K33"/>
    <hyperlink ref="C408" location="'AU306A'!L34" display="L34"/>
    <hyperlink ref="C409" location="'AU306A'!L29" display="L29"/>
    <hyperlink ref="C410" location="'AU306A'!L30" display="L30"/>
    <hyperlink ref="C411" location="'AU306A'!L31" display="L31"/>
    <hyperlink ref="C412" location="'AU306A'!L32" display="L32"/>
    <hyperlink ref="C413" location="'AU306A'!L33" display="L33"/>
    <hyperlink ref="C414" location="'AU306A'!M34" display="M34"/>
    <hyperlink ref="C415" location="'AU306A'!M29" display="M29"/>
    <hyperlink ref="C416" location="'AU306A'!M30" display="M30"/>
    <hyperlink ref="C417" location="'AU306A'!M31" display="M31"/>
    <hyperlink ref="C418" location="'AU306A'!M32" display="M32"/>
    <hyperlink ref="C419" location="'AU306A'!M33" display="M33"/>
    <hyperlink ref="C420" location="'AU306A'!N34" display="N34"/>
    <hyperlink ref="C421" location="'AU306A'!N29" display="N29"/>
    <hyperlink ref="C422" location="'AU306A'!N30" display="N30"/>
    <hyperlink ref="C423" location="'AU306A'!N31" display="N31"/>
    <hyperlink ref="C424" location="'AU306A'!N32" display="N32"/>
    <hyperlink ref="C425" location="'AU306A'!N33" display="N33"/>
    <hyperlink ref="C426" location="'AU306A'!O34" display="O34"/>
    <hyperlink ref="C427" location="'AU306A'!O29" display="O29"/>
    <hyperlink ref="C428" location="'AU306A'!O30" display="O30"/>
    <hyperlink ref="C429" location="'AU306A'!O31" display="O31"/>
    <hyperlink ref="C430" location="'AU306A'!O32" display="O32"/>
    <hyperlink ref="C431" location="'AU306A'!O33" display="O33"/>
    <hyperlink ref="C432" location="'AU306A'!P34" display="P34"/>
    <hyperlink ref="C433" location="'AU306A'!P29" display="P29"/>
    <hyperlink ref="C434" location="'AU306A'!P30" display="P30"/>
    <hyperlink ref="C435" location="'AU306A'!P31" display="P31"/>
    <hyperlink ref="C436" location="'AU306A'!P32" display="P32"/>
    <hyperlink ref="C437" location="'AU306A'!P33" display="P33"/>
    <hyperlink ref="C438" location="'AU306A'!K41" display="K41"/>
    <hyperlink ref="C439" location="'AU306A'!K36" display="K36"/>
    <hyperlink ref="C440" location="'AU306A'!K37" display="K37"/>
    <hyperlink ref="C441" location="'AU306A'!K38" display="K38"/>
    <hyperlink ref="C442" location="'AU306A'!K39" display="K39"/>
    <hyperlink ref="C443" location="'AU306A'!K40" display="K40"/>
    <hyperlink ref="C444" location="'AU306A'!L41" display="L41"/>
    <hyperlink ref="C445" location="'AU306A'!L36" display="L36"/>
    <hyperlink ref="C446" location="'AU306A'!L37" display="L37"/>
    <hyperlink ref="C447" location="'AU306A'!L38" display="L38"/>
    <hyperlink ref="C448" location="'AU306A'!L39" display="L39"/>
    <hyperlink ref="C449" location="'AU306A'!L40" display="L40"/>
    <hyperlink ref="C450" location="'AU306A'!M41" display="M41"/>
    <hyperlink ref="C451" location="'AU306A'!M36" display="M36"/>
    <hyperlink ref="C452" location="'AU306A'!M37" display="M37"/>
    <hyperlink ref="C453" location="'AU306A'!M38" display="M38"/>
    <hyperlink ref="C454" location="'AU306A'!M39" display="M39"/>
    <hyperlink ref="C455" location="'AU306A'!M40" display="M40"/>
    <hyperlink ref="C456" location="'AU306A'!N41" display="N41"/>
    <hyperlink ref="C457" location="'AU306A'!N36" display="N36"/>
    <hyperlink ref="C458" location="'AU306A'!N37" display="N37"/>
    <hyperlink ref="C459" location="'AU306A'!N38" display="N38"/>
    <hyperlink ref="C460" location="'AU306A'!N39" display="N39"/>
    <hyperlink ref="C461" location="'AU306A'!N40" display="N40"/>
    <hyperlink ref="C462" location="'AU306A'!O41" display="O41"/>
    <hyperlink ref="C463" location="'AU306A'!O36" display="O36"/>
    <hyperlink ref="C464" location="'AU306A'!O37" display="O37"/>
    <hyperlink ref="C465" location="'AU306A'!O38" display="O38"/>
    <hyperlink ref="C466" location="'AU306A'!O39" display="O39"/>
    <hyperlink ref="C467" location="'AU306A'!O40" display="O40"/>
    <hyperlink ref="C468" location="'AU306A'!P41" display="P41"/>
    <hyperlink ref="C469" location="'AU306A'!P36" display="P36"/>
    <hyperlink ref="C470" location="'AU306A'!P37" display="P37"/>
    <hyperlink ref="C471" location="'AU306A'!P38" display="P38"/>
    <hyperlink ref="C472" location="'AU306A'!P39" display="P39"/>
    <hyperlink ref="C473" location="'AU306A'!P40" display="P40"/>
    <hyperlink ref="C474" location="'AU306A'!K48" display="K48"/>
    <hyperlink ref="C475" location="'AU306A'!K43" display="K43"/>
    <hyperlink ref="C476" location="'AU306A'!K44" display="K44"/>
    <hyperlink ref="C477" location="'AU306A'!K45" display="K45"/>
    <hyperlink ref="C478" location="'AU306A'!K46" display="K46"/>
    <hyperlink ref="C479" location="'AU306A'!K47" display="K47"/>
    <hyperlink ref="C480" location="'AU306A'!L48" display="L48"/>
    <hyperlink ref="C481" location="'AU306A'!L43" display="L43"/>
    <hyperlink ref="C482" location="'AU306A'!L44" display="L44"/>
    <hyperlink ref="C483" location="'AU306A'!L45" display="L45"/>
    <hyperlink ref="C484" location="'AU306A'!L46" display="L46"/>
    <hyperlink ref="C485" location="'AU306A'!L47" display="L47"/>
    <hyperlink ref="C486" location="'AU306A'!M48" display="M48"/>
    <hyperlink ref="C487" location="'AU306A'!M43" display="M43"/>
    <hyperlink ref="C488" location="'AU306A'!M44" display="M44"/>
    <hyperlink ref="C489" location="'AU306A'!M45" display="M45"/>
    <hyperlink ref="C490" location="'AU306A'!M46" display="M46"/>
    <hyperlink ref="C491" location="'AU306A'!M47" display="M47"/>
    <hyperlink ref="C492" location="'AU306A'!N48" display="N48"/>
    <hyperlink ref="C493" location="'AU306A'!N43" display="N43"/>
    <hyperlink ref="C494" location="'AU306A'!N44" display="N44"/>
    <hyperlink ref="C495" location="'AU306A'!N45" display="N45"/>
    <hyperlink ref="C496" location="'AU306A'!N46" display="N46"/>
    <hyperlink ref="C497" location="'AU306A'!N47" display="N47"/>
    <hyperlink ref="C498" location="'AU306A'!O48" display="O48"/>
    <hyperlink ref="C499" location="'AU306A'!O43" display="O43"/>
    <hyperlink ref="C500" location="'AU306A'!O44" display="O44"/>
    <hyperlink ref="C501" location="'AU306A'!O45" display="O45"/>
    <hyperlink ref="C502" location="'AU306A'!O46" display="O46"/>
    <hyperlink ref="C503" location="'AU306A'!O47" display="O47"/>
    <hyperlink ref="C504" location="'AU306A'!P48" display="P48"/>
    <hyperlink ref="C505" location="'AU306A'!P43" display="P43"/>
    <hyperlink ref="C506" location="'AU306A'!P44" display="P44"/>
    <hyperlink ref="C507" location="'AU306A'!P45" display="P45"/>
    <hyperlink ref="C508" location="'AU306A'!P46" display="P46"/>
    <hyperlink ref="C509" location="'AU306A'!P47" display="P47"/>
    <hyperlink ref="C510" location="'AU306A'!K54" display="K54"/>
    <hyperlink ref="C511" location="'AU306A'!K50" display="K50"/>
    <hyperlink ref="C512" location="'AU306A'!K51" display="K51"/>
    <hyperlink ref="C513" location="'AU306A'!K52" display="K52"/>
    <hyperlink ref="C514" location="'AU306A'!K53" display="K53"/>
    <hyperlink ref="C515" location="'AU306A'!L54" display="L54"/>
    <hyperlink ref="C516" location="'AU306A'!L50" display="L50"/>
    <hyperlink ref="C517" location="'AU306A'!L51" display="L51"/>
    <hyperlink ref="C518" location="'AU306A'!L52" display="L52"/>
    <hyperlink ref="C519" location="'AU306A'!L53" display="L53"/>
    <hyperlink ref="C520" location="'AU306A'!M54" display="M54"/>
    <hyperlink ref="C521" location="'AU306A'!M50" display="M50"/>
    <hyperlink ref="C522" location="'AU306A'!M51" display="M51"/>
    <hyperlink ref="C523" location="'AU306A'!M52" display="M52"/>
    <hyperlink ref="C524" location="'AU306A'!M53" display="M53"/>
    <hyperlink ref="C525" location="'AU306A'!N54" display="N54"/>
    <hyperlink ref="C526" location="'AU306A'!N50" display="N50"/>
    <hyperlink ref="C527" location="'AU306A'!N51" display="N51"/>
    <hyperlink ref="C528" location="'AU306A'!N52" display="N52"/>
    <hyperlink ref="C529" location="'AU306A'!N53" display="N53"/>
    <hyperlink ref="C530" location="'AU306A'!O54" display="O54"/>
    <hyperlink ref="C531" location="'AU306A'!O50" display="O50"/>
    <hyperlink ref="C532" location="'AU306A'!O51" display="O51"/>
    <hyperlink ref="C533" location="'AU306A'!O52" display="O52"/>
    <hyperlink ref="C534" location="'AU306A'!O53" display="O53"/>
    <hyperlink ref="C535" location="'AU306A'!P54" display="P54"/>
    <hyperlink ref="C536" location="'AU306A'!P50" display="P50"/>
    <hyperlink ref="C537" location="'AU306A'!P51" display="P51"/>
    <hyperlink ref="C538" location="'AU306A'!P52" display="P52"/>
    <hyperlink ref="C539" location="'AU306A'!P53" display="P53"/>
    <hyperlink ref="C540" location="'AU306A'!K61" display="K61"/>
    <hyperlink ref="C541" location="'AU306A'!K56" display="K56"/>
    <hyperlink ref="C542" location="'AU306A'!K57" display="K57"/>
    <hyperlink ref="C543" location="'AU306A'!K58" display="K58"/>
    <hyperlink ref="C544" location="'AU306A'!K59" display="K59"/>
    <hyperlink ref="C545" location="'AU306A'!K60" display="K60"/>
    <hyperlink ref="C546" location="'AU306A'!L61" display="L61"/>
    <hyperlink ref="C547" location="'AU306A'!L56" display="L56"/>
    <hyperlink ref="C548" location="'AU306A'!L57" display="L57"/>
    <hyperlink ref="C549" location="'AU306A'!L58" display="L58"/>
    <hyperlink ref="C550" location="'AU306A'!L59" display="L59"/>
    <hyperlink ref="C551" location="'AU306A'!L60" display="L60"/>
    <hyperlink ref="C552" location="'AU306A'!M61" display="M61"/>
    <hyperlink ref="C553" location="'AU306A'!M56" display="M56"/>
    <hyperlink ref="C554" location="'AU306A'!M57" display="M57"/>
    <hyperlink ref="C555" location="'AU306A'!M58" display="M58"/>
    <hyperlink ref="C556" location="'AU306A'!M59" display="M59"/>
    <hyperlink ref="C557" location="'AU306A'!M60" display="M60"/>
    <hyperlink ref="C558" location="'AU306A'!N61" display="N61"/>
    <hyperlink ref="C559" location="'AU306A'!N56" display="N56"/>
    <hyperlink ref="C560" location="'AU306A'!N57" display="N57"/>
    <hyperlink ref="C561" location="'AU306A'!N58" display="N58"/>
    <hyperlink ref="C562" location="'AU306A'!N59" display="N59"/>
    <hyperlink ref="C563" location="'AU306A'!N60" display="N60"/>
    <hyperlink ref="C564" location="'AU306A'!O61" display="O61"/>
    <hyperlink ref="C565" location="'AU306A'!O56" display="O56"/>
    <hyperlink ref="C566" location="'AU306A'!O57" display="O57"/>
    <hyperlink ref="C567" location="'AU306A'!O58" display="O58"/>
    <hyperlink ref="C568" location="'AU306A'!O59" display="O59"/>
    <hyperlink ref="C569" location="'AU306A'!O60" display="O60"/>
    <hyperlink ref="C570" location="'AU306A'!P61" display="P61"/>
    <hyperlink ref="C571" location="'AU306A'!P56" display="P56"/>
    <hyperlink ref="C572" location="'AU306A'!P57" display="P57"/>
    <hyperlink ref="C573" location="'AU306A'!P58" display="P58"/>
    <hyperlink ref="C574" location="'AU306A'!P59" display="P59"/>
    <hyperlink ref="C575" location="'AU306A'!P60" display="P60"/>
    <hyperlink ref="C576" location="'AU309'!K22" display="K22"/>
    <hyperlink ref="C577" location="'AU309'!K23" display="K23"/>
    <hyperlink ref="C578" location="'AU309'!K25" display="K25"/>
    <hyperlink ref="C579" location="'AU309'!K26" display="K26"/>
    <hyperlink ref="C580" location="'AU309'!K27" display="K27"/>
    <hyperlink ref="C581" location="'AU309'!K28" display="K28"/>
    <hyperlink ref="C582" location="'AU309'!K29" display="K29"/>
    <hyperlink ref="C583" location="'AU309'!K31" display="K31"/>
    <hyperlink ref="C584" location="'AU309'!K32" display="K32"/>
    <hyperlink ref="C585" location="'AU309'!K33" display="K33"/>
    <hyperlink ref="C586" location="'AU309'!K34" display="K34"/>
    <hyperlink ref="C587" location="'AU309'!K35" display="K35"/>
    <hyperlink ref="C588" location="'AU309'!K36" display="K36"/>
    <hyperlink ref="C589" location="'AU309'!K37" display="K37"/>
    <hyperlink ref="C590" location="'AU309'!K39" display="K39"/>
    <hyperlink ref="C591" location="'AU309'!K40" display="K40"/>
    <hyperlink ref="C592" location="'AU301'!K118" display="K118"/>
    <hyperlink ref="C593" location="'AU301'!K119" display="K119"/>
    <hyperlink ref="C594" location="'AU301'!K120" display="K120"/>
    <hyperlink ref="C595" location="'AU301'!K121" display="K121"/>
    <hyperlink ref="C596" location="'AU301'!K122" display="K122"/>
    <hyperlink ref="C597" location="'AU301'!K110" display="K110"/>
    <hyperlink ref="C598" location="'AU301'!K111" display="K111"/>
    <hyperlink ref="C599" location="'AU301'!K112" display="K112"/>
    <hyperlink ref="C600" location="'AU301'!K113" display="K113"/>
    <hyperlink ref="C601" location="'AU301'!K114" display="K114"/>
    <hyperlink ref="C602" location="'AU301'!K115" display="K115"/>
    <hyperlink ref="C603" location="'AU301'!K116" display="K116"/>
    <hyperlink ref="C604" location="'AU301'!K117" display="K117"/>
    <hyperlink ref="C605" location="'AUMD1'!K31" display="K31"/>
    <hyperlink ref="C606" location="'AUMD1'!K26" display="K26"/>
    <hyperlink ref="C607" location="'AUMD1'!K22" display="K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84"/>
  <sheetViews>
    <sheetView showGridLines="0" showRowColHeaders="0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2" sqref="K22:K24"/>
    </sheetView>
  </sheetViews>
  <sheetFormatPr baseColWidth="10" defaultColWidth="11.5703125" defaultRowHeight="12.75" x14ac:dyDescent="0.2"/>
  <cols>
    <col min="1" max="1" width="1.85546875" style="20" hidden="1" customWidth="1"/>
    <col min="2" max="2" width="13.42578125" style="20" bestFit="1" customWidth="1"/>
    <col min="3" max="3" width="9.7109375" style="20" hidden="1" customWidth="1"/>
    <col min="4" max="4" width="85.28515625" style="20" customWidth="1"/>
    <col min="5" max="5" width="4.7109375" style="20" hidden="1" customWidth="1"/>
    <col min="6" max="6" width="4.7109375" style="20" customWidth="1"/>
    <col min="7" max="7" width="8.42578125" style="62" hidden="1" customWidth="1"/>
    <col min="8" max="9" width="5.7109375" style="62" hidden="1" customWidth="1"/>
    <col min="10" max="10" width="24.28515625" style="20" hidden="1" customWidth="1"/>
    <col min="11" max="11" width="20.7109375" style="20" customWidth="1"/>
    <col min="12" max="12" width="1.7109375" style="20" customWidth="1"/>
    <col min="13" max="13" width="9.5703125" style="20" customWidth="1"/>
    <col min="14" max="14" width="12.7109375" style="20" customWidth="1"/>
    <col min="15" max="21" width="11.7109375" style="20" customWidth="1" collapsed="1"/>
    <col min="22" max="22" width="11.7109375" style="255" customWidth="1"/>
    <col min="23" max="27" width="11.7109375" style="20" customWidth="1"/>
    <col min="28" max="16384" width="11.5703125" style="20"/>
  </cols>
  <sheetData>
    <row r="1" spans="1:22" ht="21.95" customHeight="1" x14ac:dyDescent="0.2">
      <c r="A1" s="21"/>
      <c r="B1" s="56" t="str">
        <f>I_ReportName</f>
        <v>AUR_K</v>
      </c>
      <c r="D1" s="16" t="s">
        <v>1</v>
      </c>
      <c r="E1" s="21"/>
      <c r="H1" s="63"/>
      <c r="I1" s="63"/>
      <c r="K1" s="332" t="s">
        <v>48</v>
      </c>
      <c r="L1" s="332"/>
      <c r="M1" s="332"/>
      <c r="N1" s="332"/>
      <c r="O1" s="332"/>
      <c r="P1" s="332"/>
      <c r="Q1" s="332"/>
    </row>
    <row r="2" spans="1:22" ht="21.95" customHeight="1" x14ac:dyDescent="0.2">
      <c r="A2" s="21"/>
      <c r="B2" s="56" t="s">
        <v>442</v>
      </c>
      <c r="D2" s="16" t="s">
        <v>14</v>
      </c>
      <c r="E2" s="21"/>
      <c r="H2" s="63"/>
      <c r="I2" s="63"/>
      <c r="K2" s="101" t="s">
        <v>385</v>
      </c>
      <c r="L2" s="126"/>
      <c r="M2" s="126"/>
      <c r="N2" s="126"/>
      <c r="O2" s="126"/>
      <c r="P2" s="126"/>
      <c r="Q2" s="126"/>
    </row>
    <row r="3" spans="1:22" ht="21.95" customHeight="1" x14ac:dyDescent="0.2">
      <c r="A3" s="21"/>
      <c r="B3" s="56" t="str">
        <f>I_SubjectId</f>
        <v>XXXXXX</v>
      </c>
      <c r="D3" s="16" t="s">
        <v>405</v>
      </c>
      <c r="E3" s="21"/>
      <c r="H3" s="63"/>
      <c r="I3" s="63"/>
      <c r="K3" s="125" t="s">
        <v>443</v>
      </c>
      <c r="L3" s="127"/>
      <c r="M3" s="127"/>
      <c r="N3" s="31"/>
      <c r="O3" s="31"/>
      <c r="P3" s="31"/>
      <c r="Q3" s="31"/>
    </row>
    <row r="4" spans="1:22" ht="21.95" customHeight="1" x14ac:dyDescent="0.2">
      <c r="A4" s="25"/>
      <c r="B4" s="57" t="str">
        <f>I_ReferDate</f>
        <v>TT.MM.JJJJ</v>
      </c>
      <c r="D4" s="16" t="s">
        <v>3</v>
      </c>
      <c r="E4" s="25"/>
      <c r="H4" s="63"/>
      <c r="I4" s="63"/>
      <c r="K4" s="336" t="s">
        <v>444</v>
      </c>
      <c r="L4" s="336"/>
      <c r="M4" s="336"/>
      <c r="N4" s="336"/>
      <c r="O4" s="336"/>
      <c r="P4" s="336"/>
      <c r="Q4" s="127"/>
    </row>
    <row r="5" spans="1:22" s="27" customFormat="1" ht="20.100000000000001" customHeight="1" x14ac:dyDescent="0.2">
      <c r="A5" s="255"/>
      <c r="B5" s="255">
        <f>COUNTIFS(N22:O31,"*ERROR*")</f>
        <v>3</v>
      </c>
      <c r="C5" s="255"/>
      <c r="D5" s="16" t="s">
        <v>382</v>
      </c>
      <c r="E5" s="255"/>
      <c r="F5" s="255"/>
      <c r="G5" s="64"/>
      <c r="H5" s="65"/>
      <c r="I5" s="65"/>
      <c r="J5" s="255"/>
      <c r="K5" s="336"/>
      <c r="L5" s="336"/>
      <c r="M5" s="336"/>
      <c r="N5" s="336"/>
      <c r="O5" s="336"/>
      <c r="P5" s="336"/>
      <c r="S5" s="20"/>
      <c r="T5" s="20"/>
      <c r="U5" s="20"/>
      <c r="V5" s="255"/>
    </row>
    <row r="6" spans="1:22" s="27" customFormat="1" ht="20.100000000000001" customHeight="1" x14ac:dyDescent="0.2">
      <c r="A6" s="255"/>
      <c r="B6" s="255">
        <f>COUNTIFS(N22:O31,"*WARNING*")</f>
        <v>0</v>
      </c>
      <c r="C6" s="255"/>
      <c r="D6" s="16" t="s">
        <v>383</v>
      </c>
      <c r="E6" s="255"/>
      <c r="F6" s="255"/>
      <c r="G6" s="64"/>
      <c r="H6" s="65"/>
      <c r="I6" s="65"/>
      <c r="J6" s="255"/>
      <c r="K6" s="255"/>
      <c r="L6" s="255"/>
      <c r="S6" s="20"/>
      <c r="T6" s="20"/>
      <c r="U6" s="20"/>
      <c r="V6" s="255"/>
    </row>
    <row r="7" spans="1:22" ht="15" hidden="1" customHeight="1" x14ac:dyDescent="0.2">
      <c r="A7" s="255"/>
      <c r="B7" s="255"/>
      <c r="C7" s="255"/>
      <c r="D7" s="255"/>
      <c r="E7" s="255"/>
      <c r="F7" s="255"/>
      <c r="G7" s="65"/>
      <c r="H7" s="65"/>
      <c r="I7" s="65"/>
      <c r="J7" s="255"/>
      <c r="K7" s="255"/>
      <c r="L7" s="255"/>
    </row>
    <row r="8" spans="1:22" ht="15" hidden="1" customHeight="1" x14ac:dyDescent="0.2">
      <c r="A8" s="255"/>
      <c r="B8" s="255"/>
      <c r="C8" s="255"/>
      <c r="D8" s="255"/>
      <c r="E8" s="255"/>
      <c r="F8" s="255"/>
      <c r="G8" s="65"/>
      <c r="H8" s="65"/>
      <c r="I8" s="65"/>
      <c r="J8" s="255"/>
      <c r="K8" s="255"/>
      <c r="L8" s="255"/>
    </row>
    <row r="9" spans="1:22" ht="15" hidden="1" customHeight="1" x14ac:dyDescent="0.2">
      <c r="A9" s="255"/>
      <c r="B9" s="255"/>
      <c r="C9" s="255"/>
      <c r="D9" s="255"/>
      <c r="E9" s="255"/>
      <c r="F9" s="255"/>
      <c r="G9" s="65"/>
      <c r="H9" s="65"/>
      <c r="I9" s="65"/>
      <c r="J9" s="255"/>
      <c r="K9" s="255"/>
      <c r="L9" s="255"/>
    </row>
    <row r="10" spans="1:22" ht="15" hidden="1" customHeight="1" x14ac:dyDescent="0.2">
      <c r="A10" s="255"/>
      <c r="B10" s="255"/>
      <c r="C10" s="255"/>
      <c r="D10" s="255"/>
      <c r="E10" s="255"/>
      <c r="F10" s="255"/>
      <c r="G10" s="65"/>
      <c r="H10" s="65"/>
      <c r="I10" s="65"/>
      <c r="J10" s="255"/>
      <c r="K10" s="255"/>
      <c r="L10" s="255"/>
    </row>
    <row r="11" spans="1:22" ht="15" hidden="1" customHeight="1" x14ac:dyDescent="0.2">
      <c r="A11" s="255"/>
      <c r="B11" s="255"/>
      <c r="C11" s="255"/>
      <c r="D11" s="255"/>
      <c r="E11" s="255"/>
      <c r="F11" s="255"/>
      <c r="G11" s="65"/>
      <c r="H11" s="65"/>
      <c r="I11" s="65"/>
      <c r="J11" s="255"/>
      <c r="K11" s="255"/>
      <c r="L11" s="255"/>
    </row>
    <row r="12" spans="1:22" ht="15" hidden="1" customHeight="1" x14ac:dyDescent="0.2">
      <c r="A12" s="255"/>
      <c r="B12" s="255"/>
      <c r="C12" s="255"/>
      <c r="D12" s="255"/>
      <c r="E12" s="255"/>
      <c r="F12" s="255"/>
      <c r="G12" s="65"/>
      <c r="H12" s="65"/>
      <c r="I12" s="65"/>
      <c r="J12" s="255"/>
      <c r="K12" s="255"/>
      <c r="L12" s="255"/>
    </row>
    <row r="13" spans="1:22" ht="15" hidden="1" customHeight="1" x14ac:dyDescent="0.2">
      <c r="A13" s="255"/>
      <c r="B13" s="255"/>
      <c r="C13" s="255"/>
      <c r="D13" s="255"/>
      <c r="E13" s="255"/>
      <c r="F13" s="255"/>
      <c r="G13" s="65"/>
      <c r="H13" s="65"/>
      <c r="I13" s="65"/>
      <c r="J13" s="255"/>
      <c r="K13" s="255"/>
      <c r="L13" s="255"/>
    </row>
    <row r="14" spans="1:22" ht="15" hidden="1" customHeight="1" x14ac:dyDescent="0.2">
      <c r="A14" s="255"/>
      <c r="B14" s="255"/>
      <c r="C14" s="255"/>
      <c r="D14" s="255"/>
      <c r="E14" s="255"/>
      <c r="F14" s="255"/>
      <c r="G14" s="65"/>
      <c r="H14" s="65"/>
      <c r="I14" s="65"/>
      <c r="J14" s="255"/>
      <c r="K14" s="255"/>
      <c r="L14" s="255"/>
    </row>
    <row r="15" spans="1:22" ht="15" customHeight="1" x14ac:dyDescent="0.2">
      <c r="A15" s="255"/>
      <c r="B15" s="255"/>
      <c r="C15" s="255"/>
      <c r="D15" s="255"/>
      <c r="E15" s="255"/>
      <c r="F15" s="255"/>
      <c r="G15" s="65"/>
      <c r="H15" s="65"/>
      <c r="I15" s="65"/>
      <c r="J15" s="255"/>
      <c r="K15" s="255"/>
      <c r="L15" s="255"/>
    </row>
    <row r="16" spans="1:22" ht="29.25" customHeight="1" x14ac:dyDescent="0.2">
      <c r="A16" s="33"/>
      <c r="B16" s="33"/>
      <c r="C16" s="33"/>
      <c r="D16" s="34"/>
      <c r="E16" s="33"/>
      <c r="F16" s="42"/>
      <c r="G16" s="66"/>
      <c r="H16" s="66"/>
      <c r="I16" s="66"/>
      <c r="J16" s="34"/>
      <c r="K16" s="256"/>
      <c r="L16" s="42"/>
    </row>
    <row r="17" spans="1:22" ht="28.5" customHeight="1" x14ac:dyDescent="0.2">
      <c r="A17" s="25"/>
      <c r="B17" s="25"/>
      <c r="C17" s="25"/>
      <c r="D17" s="39"/>
      <c r="E17" s="25"/>
      <c r="F17" s="43"/>
      <c r="G17" s="67"/>
      <c r="H17" s="67"/>
      <c r="I17" s="67"/>
      <c r="J17" s="39"/>
      <c r="K17" s="269"/>
      <c r="L17" s="43"/>
    </row>
    <row r="18" spans="1:22" x14ac:dyDescent="0.2">
      <c r="A18" s="40"/>
      <c r="B18" s="40"/>
      <c r="C18" s="40"/>
      <c r="D18" s="41"/>
      <c r="E18" s="40"/>
      <c r="F18" s="79"/>
      <c r="G18" s="68"/>
      <c r="H18" s="68"/>
      <c r="I18" s="68"/>
      <c r="J18" s="41"/>
      <c r="K18" s="77" t="str">
        <f>SUBSTITUTE(ADDRESS(1,COLUMN(),4),1,)</f>
        <v>K</v>
      </c>
      <c r="L18" s="43"/>
      <c r="T18" s="28"/>
    </row>
    <row r="19" spans="1:22" ht="18" hidden="1" customHeight="1" x14ac:dyDescent="0.2">
      <c r="A19" s="255"/>
      <c r="C19" s="255"/>
      <c r="D19" s="255"/>
      <c r="E19" s="255"/>
      <c r="F19" s="77"/>
      <c r="G19" s="69"/>
      <c r="H19" s="69"/>
      <c r="I19" s="69"/>
      <c r="J19" s="38"/>
      <c r="K19" s="222"/>
      <c r="L19" s="43"/>
    </row>
    <row r="20" spans="1:22" ht="18" hidden="1" customHeight="1" x14ac:dyDescent="0.2">
      <c r="A20" s="255"/>
      <c r="C20" s="255"/>
      <c r="D20" s="255"/>
      <c r="E20" s="255"/>
      <c r="F20" s="77"/>
      <c r="G20" s="75"/>
      <c r="H20" s="75"/>
      <c r="I20" s="75"/>
      <c r="J20" s="38"/>
      <c r="K20" s="38"/>
      <c r="L20" s="43"/>
    </row>
    <row r="21" spans="1:22" s="48" customFormat="1" ht="45.75" customHeight="1" x14ac:dyDescent="0.2">
      <c r="A21" s="52"/>
      <c r="B21" s="264" t="s">
        <v>475</v>
      </c>
      <c r="C21" s="111"/>
      <c r="D21" s="263" t="s">
        <v>476</v>
      </c>
      <c r="E21" s="52"/>
      <c r="F21" s="77"/>
      <c r="G21" s="69"/>
      <c r="H21" s="69"/>
      <c r="I21" s="69"/>
      <c r="J21" s="24"/>
      <c r="K21" s="46"/>
      <c r="L21" s="77"/>
      <c r="T21" s="53"/>
      <c r="V21" s="255"/>
    </row>
    <row r="22" spans="1:22" ht="20.100000000000001" customHeight="1" x14ac:dyDescent="0.2">
      <c r="A22" s="255"/>
      <c r="B22" s="169"/>
      <c r="C22" s="255"/>
      <c r="D22" s="115" t="s">
        <v>449</v>
      </c>
      <c r="E22" s="255"/>
      <c r="F22" s="334">
        <f>ROW()</f>
        <v>22</v>
      </c>
      <c r="G22" s="69"/>
      <c r="H22" s="69"/>
      <c r="I22" s="69"/>
      <c r="J22" s="24"/>
      <c r="K22" s="333"/>
      <c r="L22" s="77"/>
      <c r="N22" s="315" t="str">
        <f>IF(NOT(ISBLANK(K22)),"OK","K22: ERROR")</f>
        <v>K22: ERROR</v>
      </c>
      <c r="O22" s="315" t="str">
        <f>IF(IF(K22="REV",OR(OR(K26="REA",K26="REB"),K26="REC"),TRUE),"OK","K22: WARNING")</f>
        <v>OK</v>
      </c>
      <c r="T22" s="255"/>
    </row>
    <row r="23" spans="1:22" ht="20.100000000000001" customHeight="1" x14ac:dyDescent="0.2">
      <c r="A23" s="255"/>
      <c r="B23" s="169"/>
      <c r="C23" s="255"/>
      <c r="D23" s="129" t="s">
        <v>451</v>
      </c>
      <c r="E23" s="255"/>
      <c r="F23" s="334"/>
      <c r="G23" s="69"/>
      <c r="H23" s="69"/>
      <c r="I23" s="69"/>
      <c r="J23" s="80"/>
      <c r="K23" s="333"/>
      <c r="L23" s="77"/>
      <c r="T23" s="255"/>
    </row>
    <row r="24" spans="1:22" ht="20.100000000000001" customHeight="1" x14ac:dyDescent="0.2">
      <c r="A24" s="255"/>
      <c r="B24" s="170"/>
      <c r="C24" s="255"/>
      <c r="D24" s="129" t="s">
        <v>450</v>
      </c>
      <c r="E24" s="255"/>
      <c r="F24" s="334"/>
      <c r="G24" s="69"/>
      <c r="H24" s="69"/>
      <c r="I24" s="69"/>
      <c r="J24" s="80"/>
      <c r="K24" s="333"/>
      <c r="L24" s="77"/>
      <c r="T24" s="255"/>
    </row>
    <row r="25" spans="1:22" s="48" customFormat="1" ht="96" customHeight="1" x14ac:dyDescent="0.2">
      <c r="A25" s="52"/>
      <c r="B25" s="264" t="s">
        <v>474</v>
      </c>
      <c r="C25" s="111"/>
      <c r="D25" s="263" t="s">
        <v>477</v>
      </c>
      <c r="E25" s="52"/>
      <c r="F25" s="77"/>
      <c r="G25" s="69"/>
      <c r="H25" s="69"/>
      <c r="I25" s="69"/>
      <c r="J25" s="24"/>
      <c r="K25" s="268"/>
      <c r="L25" s="77"/>
      <c r="T25" s="53"/>
      <c r="V25" s="255"/>
    </row>
    <row r="26" spans="1:22" ht="51" customHeight="1" x14ac:dyDescent="0.2">
      <c r="A26" s="255"/>
      <c r="B26" s="270"/>
      <c r="C26" s="255"/>
      <c r="D26" s="265" t="s">
        <v>469</v>
      </c>
      <c r="E26" s="255"/>
      <c r="F26" s="331">
        <f>ROW()</f>
        <v>26</v>
      </c>
      <c r="G26" s="69"/>
      <c r="H26" s="69"/>
      <c r="I26" s="69"/>
      <c r="J26" s="80"/>
      <c r="K26" s="335"/>
      <c r="L26" s="77"/>
      <c r="N26" s="315" t="str">
        <f>IF(IF(OR(K22="IFS",K22="USP"),K26="REI",TRUE),"OK","K26: ERROR")</f>
        <v>OK</v>
      </c>
      <c r="O26" s="315" t="str">
        <f>IF(NOT(ISBLANK(K26)),"OK","K26: ERROR")</f>
        <v>K26: ERROR</v>
      </c>
      <c r="T26" s="255"/>
    </row>
    <row r="27" spans="1:22" ht="33" customHeight="1" x14ac:dyDescent="0.2">
      <c r="A27" s="255"/>
      <c r="B27" s="270"/>
      <c r="C27" s="255"/>
      <c r="D27" s="265" t="s">
        <v>448</v>
      </c>
      <c r="E27" s="255"/>
      <c r="F27" s="331"/>
      <c r="G27" s="69"/>
      <c r="H27" s="69"/>
      <c r="I27" s="69"/>
      <c r="J27" s="80"/>
      <c r="K27" s="335"/>
      <c r="L27" s="77"/>
      <c r="T27" s="255"/>
    </row>
    <row r="28" spans="1:22" ht="28.5" customHeight="1" x14ac:dyDescent="0.2">
      <c r="A28" s="255"/>
      <c r="B28" s="270"/>
      <c r="C28" s="255"/>
      <c r="D28" s="267" t="s">
        <v>447</v>
      </c>
      <c r="E28" s="255"/>
      <c r="F28" s="331"/>
      <c r="G28" s="69"/>
      <c r="H28" s="69"/>
      <c r="I28" s="69"/>
      <c r="J28" s="80"/>
      <c r="K28" s="335"/>
      <c r="L28" s="77"/>
      <c r="T28" s="255"/>
    </row>
    <row r="29" spans="1:22" s="48" customFormat="1" ht="33.75" customHeight="1" x14ac:dyDescent="0.2">
      <c r="A29" s="52"/>
      <c r="B29" s="270"/>
      <c r="C29" s="255"/>
      <c r="D29" s="266" t="s">
        <v>452</v>
      </c>
      <c r="E29" s="52"/>
      <c r="F29" s="331"/>
      <c r="G29" s="69"/>
      <c r="H29" s="69"/>
      <c r="I29" s="69"/>
      <c r="J29" s="24"/>
      <c r="K29" s="335"/>
      <c r="L29" s="77"/>
      <c r="T29" s="52"/>
      <c r="V29" s="255"/>
    </row>
    <row r="30" spans="1:22" s="48" customFormat="1" ht="45.75" customHeight="1" x14ac:dyDescent="0.2">
      <c r="A30" s="52"/>
      <c r="B30" s="264" t="s">
        <v>445</v>
      </c>
      <c r="C30" s="111"/>
      <c r="D30" s="263" t="s">
        <v>446</v>
      </c>
      <c r="E30" s="52"/>
      <c r="F30" s="77"/>
      <c r="G30" s="69"/>
      <c r="H30" s="69"/>
      <c r="I30" s="69"/>
      <c r="J30" s="24"/>
      <c r="K30" s="271"/>
      <c r="L30" s="77"/>
      <c r="T30" s="53"/>
      <c r="V30" s="255"/>
    </row>
    <row r="31" spans="1:22" s="48" customFormat="1" ht="20.100000000000001" customHeight="1" x14ac:dyDescent="0.2">
      <c r="A31" s="52"/>
      <c r="B31" s="264"/>
      <c r="C31" s="111"/>
      <c r="D31" s="266" t="s">
        <v>458</v>
      </c>
      <c r="E31" s="52"/>
      <c r="F31" s="331">
        <f>ROW()</f>
        <v>31</v>
      </c>
      <c r="G31" s="69"/>
      <c r="H31" s="69"/>
      <c r="I31" s="69"/>
      <c r="J31" s="24"/>
      <c r="K31" s="330"/>
      <c r="L31" s="77"/>
      <c r="N31" s="315" t="str">
        <f>IF(NOT(ISBLANK(K31)),"OK","K31: ERROR")</f>
        <v>K31: ERROR</v>
      </c>
      <c r="T31" s="53"/>
      <c r="V31" s="262"/>
    </row>
    <row r="32" spans="1:22" s="48" customFormat="1" ht="20.100000000000001" customHeight="1" x14ac:dyDescent="0.2">
      <c r="A32" s="52"/>
      <c r="B32" s="264"/>
      <c r="C32" s="111"/>
      <c r="D32" s="272" t="s">
        <v>457</v>
      </c>
      <c r="E32" s="52"/>
      <c r="F32" s="331"/>
      <c r="G32" s="69"/>
      <c r="H32" s="69"/>
      <c r="I32" s="69"/>
      <c r="J32" s="24"/>
      <c r="K32" s="330"/>
      <c r="L32" s="77"/>
      <c r="T32" s="53"/>
      <c r="V32" s="262"/>
    </row>
    <row r="33" spans="1:22" s="48" customFormat="1" ht="20.100000000000001" customHeight="1" x14ac:dyDescent="0.2">
      <c r="A33" s="52"/>
      <c r="B33" s="264"/>
      <c r="C33" s="111"/>
      <c r="D33" s="272" t="s">
        <v>456</v>
      </c>
      <c r="E33" s="52"/>
      <c r="F33" s="331"/>
      <c r="G33" s="69"/>
      <c r="H33" s="69"/>
      <c r="I33" s="69"/>
      <c r="J33" s="24"/>
      <c r="K33" s="330"/>
      <c r="L33" s="77"/>
      <c r="T33" s="53"/>
      <c r="V33" s="262"/>
    </row>
    <row r="34" spans="1:22" s="48" customFormat="1" ht="20.100000000000001" customHeight="1" x14ac:dyDescent="0.2">
      <c r="A34" s="52"/>
      <c r="B34" s="264"/>
      <c r="C34" s="111"/>
      <c r="D34" s="272" t="s">
        <v>455</v>
      </c>
      <c r="E34" s="52"/>
      <c r="F34" s="331"/>
      <c r="G34" s="69"/>
      <c r="H34" s="69"/>
      <c r="I34" s="69"/>
      <c r="J34" s="24"/>
      <c r="K34" s="330"/>
      <c r="L34" s="77"/>
      <c r="T34" s="53"/>
      <c r="V34" s="262"/>
    </row>
    <row r="35" spans="1:22" s="48" customFormat="1" ht="20.100000000000001" customHeight="1" x14ac:dyDescent="0.2">
      <c r="A35" s="52"/>
      <c r="B35" s="264"/>
      <c r="C35" s="111"/>
      <c r="D35" s="272" t="s">
        <v>454</v>
      </c>
      <c r="E35" s="52"/>
      <c r="F35" s="331"/>
      <c r="G35" s="69"/>
      <c r="H35" s="69"/>
      <c r="I35" s="69"/>
      <c r="J35" s="24"/>
      <c r="K35" s="330"/>
      <c r="L35" s="77"/>
      <c r="T35" s="53"/>
      <c r="V35" s="262"/>
    </row>
    <row r="36" spans="1:22" s="48" customFormat="1" ht="20.100000000000001" customHeight="1" x14ac:dyDescent="0.2">
      <c r="A36" s="52"/>
      <c r="B36" s="264"/>
      <c r="C36" s="111"/>
      <c r="D36" s="272" t="s">
        <v>453</v>
      </c>
      <c r="E36" s="52"/>
      <c r="F36" s="331"/>
      <c r="G36" s="69"/>
      <c r="H36" s="69"/>
      <c r="I36" s="69"/>
      <c r="J36" s="24"/>
      <c r="K36" s="330"/>
      <c r="L36" s="77"/>
      <c r="T36" s="53"/>
      <c r="V36" s="262"/>
    </row>
    <row r="37" spans="1:22" s="255" customFormat="1" ht="6" customHeight="1" x14ac:dyDescent="0.2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22" s="255" customFormat="1" ht="16.5" customHeight="1" x14ac:dyDescent="0.2"/>
    <row r="39" spans="1:22" s="255" customFormat="1" ht="16.5" customHeight="1" x14ac:dyDescent="0.2">
      <c r="B39" s="218" t="s">
        <v>353</v>
      </c>
      <c r="D39" s="255" t="s">
        <v>289</v>
      </c>
    </row>
    <row r="40" spans="1:22" s="255" customFormat="1" ht="18.75" customHeight="1" x14ac:dyDescent="0.2">
      <c r="B40" s="192"/>
      <c r="C40" s="186"/>
      <c r="D40" s="191"/>
      <c r="K40" s="52"/>
    </row>
    <row r="41" spans="1:22" s="255" customFormat="1" x14ac:dyDescent="0.2">
      <c r="B41" s="192"/>
      <c r="C41" s="186"/>
      <c r="D41" s="191"/>
      <c r="K41" s="52"/>
    </row>
    <row r="42" spans="1:22" s="255" customFormat="1" ht="16.5" customHeight="1" x14ac:dyDescent="0.2"/>
    <row r="43" spans="1:22" s="255" customFormat="1" x14ac:dyDescent="0.2">
      <c r="K43" s="52"/>
    </row>
    <row r="44" spans="1:22" s="255" customFormat="1" x14ac:dyDescent="0.2">
      <c r="K44" s="52"/>
    </row>
    <row r="45" spans="1:22" s="255" customFormat="1" ht="18.75" customHeight="1" x14ac:dyDescent="0.2"/>
    <row r="46" spans="1:22" s="255" customFormat="1" x14ac:dyDescent="0.2"/>
    <row r="47" spans="1:22" s="255" customFormat="1" x14ac:dyDescent="0.2"/>
    <row r="48" spans="1:22" s="255" customFormat="1" x14ac:dyDescent="0.2"/>
    <row r="49" s="255" customFormat="1" x14ac:dyDescent="0.2"/>
    <row r="50" s="255" customFormat="1" x14ac:dyDescent="0.2"/>
    <row r="51" s="255" customFormat="1" x14ac:dyDescent="0.2"/>
    <row r="52" s="255" customFormat="1" x14ac:dyDescent="0.2"/>
    <row r="53" s="255" customFormat="1" x14ac:dyDescent="0.2"/>
    <row r="54" s="255" customFormat="1" x14ac:dyDescent="0.2"/>
    <row r="55" s="255" customFormat="1" x14ac:dyDescent="0.2"/>
    <row r="56" s="255" customFormat="1" x14ac:dyDescent="0.2"/>
    <row r="57" s="255" customFormat="1" x14ac:dyDescent="0.2"/>
    <row r="58" s="255" customFormat="1" x14ac:dyDescent="0.2"/>
    <row r="59" s="255" customFormat="1" x14ac:dyDescent="0.2"/>
    <row r="60" s="255" customFormat="1" x14ac:dyDescent="0.2"/>
    <row r="61" s="255" customFormat="1" x14ac:dyDescent="0.2"/>
    <row r="62" s="255" customFormat="1" x14ac:dyDescent="0.2"/>
    <row r="63" s="255" customFormat="1" x14ac:dyDescent="0.2"/>
    <row r="64" s="255" customFormat="1" x14ac:dyDescent="0.2"/>
    <row r="65" s="255" customFormat="1" x14ac:dyDescent="0.2"/>
    <row r="66" s="255" customFormat="1" x14ac:dyDescent="0.2"/>
    <row r="67" s="255" customFormat="1" x14ac:dyDescent="0.2"/>
    <row r="68" s="255" customFormat="1" x14ac:dyDescent="0.2"/>
    <row r="69" s="255" customFormat="1" x14ac:dyDescent="0.2"/>
    <row r="70" s="255" customFormat="1" x14ac:dyDescent="0.2"/>
    <row r="71" s="255" customFormat="1" x14ac:dyDescent="0.2"/>
    <row r="72" s="255" customFormat="1" x14ac:dyDescent="0.2"/>
    <row r="73" s="255" customFormat="1" x14ac:dyDescent="0.2"/>
    <row r="74" s="255" customFormat="1" x14ac:dyDescent="0.2"/>
    <row r="75" s="255" customFormat="1" x14ac:dyDescent="0.2"/>
    <row r="76" s="255" customFormat="1" x14ac:dyDescent="0.2"/>
    <row r="77" s="255" customFormat="1" x14ac:dyDescent="0.2"/>
    <row r="78" s="255" customFormat="1" x14ac:dyDescent="0.2"/>
    <row r="79" s="255" customFormat="1" x14ac:dyDescent="0.2"/>
    <row r="80" s="255" customFormat="1" x14ac:dyDescent="0.2"/>
    <row r="81" s="255" customFormat="1" x14ac:dyDescent="0.2"/>
    <row r="82" s="255" customFormat="1" x14ac:dyDescent="0.2"/>
    <row r="83" s="255" customFormat="1" x14ac:dyDescent="0.2"/>
    <row r="84" s="255" customFormat="1" x14ac:dyDescent="0.2"/>
    <row r="85" s="255" customFormat="1" x14ac:dyDescent="0.2"/>
    <row r="86" s="255" customFormat="1" x14ac:dyDescent="0.2"/>
    <row r="87" s="255" customFormat="1" x14ac:dyDescent="0.2"/>
    <row r="88" s="255" customFormat="1" x14ac:dyDescent="0.2"/>
    <row r="89" s="255" customFormat="1" x14ac:dyDescent="0.2"/>
    <row r="90" s="255" customFormat="1" x14ac:dyDescent="0.2"/>
    <row r="91" s="255" customFormat="1" x14ac:dyDescent="0.2"/>
    <row r="92" s="255" customFormat="1" x14ac:dyDescent="0.2"/>
    <row r="93" s="255" customFormat="1" x14ac:dyDescent="0.2"/>
    <row r="94" s="255" customFormat="1" x14ac:dyDescent="0.2"/>
    <row r="95" s="255" customFormat="1" x14ac:dyDescent="0.2"/>
    <row r="96" s="255" customFormat="1" x14ac:dyDescent="0.2"/>
    <row r="97" s="255" customFormat="1" x14ac:dyDescent="0.2"/>
    <row r="98" s="255" customFormat="1" x14ac:dyDescent="0.2"/>
    <row r="99" s="255" customFormat="1" x14ac:dyDescent="0.2"/>
    <row r="100" s="255" customFormat="1" x14ac:dyDescent="0.2"/>
    <row r="101" s="255" customFormat="1" x14ac:dyDescent="0.2"/>
    <row r="102" s="255" customFormat="1" x14ac:dyDescent="0.2"/>
    <row r="103" s="255" customFormat="1" x14ac:dyDescent="0.2"/>
    <row r="104" s="255" customFormat="1" x14ac:dyDescent="0.2"/>
    <row r="105" s="255" customFormat="1" x14ac:dyDescent="0.2"/>
    <row r="106" s="255" customFormat="1" x14ac:dyDescent="0.2"/>
    <row r="107" s="255" customFormat="1" x14ac:dyDescent="0.2"/>
    <row r="108" s="255" customFormat="1" x14ac:dyDescent="0.2"/>
    <row r="109" s="255" customFormat="1" x14ac:dyDescent="0.2"/>
    <row r="110" s="255" customFormat="1" x14ac:dyDescent="0.2"/>
    <row r="111" s="255" customFormat="1" x14ac:dyDescent="0.2"/>
    <row r="112" s="255" customFormat="1" x14ac:dyDescent="0.2"/>
    <row r="113" s="255" customFormat="1" x14ac:dyDescent="0.2"/>
    <row r="114" s="255" customFormat="1" x14ac:dyDescent="0.2"/>
    <row r="115" s="255" customFormat="1" x14ac:dyDescent="0.2"/>
    <row r="116" s="255" customFormat="1" x14ac:dyDescent="0.2"/>
    <row r="117" s="255" customFormat="1" x14ac:dyDescent="0.2"/>
    <row r="118" s="255" customFormat="1" x14ac:dyDescent="0.2"/>
    <row r="119" s="255" customFormat="1" x14ac:dyDescent="0.2"/>
    <row r="120" s="255" customFormat="1" x14ac:dyDescent="0.2"/>
    <row r="121" s="255" customFormat="1" x14ac:dyDescent="0.2"/>
    <row r="122" s="255" customFormat="1" x14ac:dyDescent="0.2"/>
    <row r="123" s="255" customFormat="1" x14ac:dyDescent="0.2"/>
    <row r="124" s="255" customFormat="1" x14ac:dyDescent="0.2"/>
    <row r="125" s="255" customFormat="1" x14ac:dyDescent="0.2"/>
    <row r="126" s="255" customFormat="1" x14ac:dyDescent="0.2"/>
    <row r="127" s="255" customFormat="1" x14ac:dyDescent="0.2"/>
    <row r="128" s="255" customFormat="1" x14ac:dyDescent="0.2"/>
    <row r="129" s="255" customFormat="1" x14ac:dyDescent="0.2"/>
    <row r="130" s="255" customFormat="1" x14ac:dyDescent="0.2"/>
    <row r="131" s="255" customFormat="1" x14ac:dyDescent="0.2"/>
    <row r="132" s="255" customFormat="1" x14ac:dyDescent="0.2"/>
    <row r="133" s="255" customFormat="1" x14ac:dyDescent="0.2"/>
    <row r="134" s="255" customFormat="1" x14ac:dyDescent="0.2"/>
    <row r="135" s="255" customFormat="1" x14ac:dyDescent="0.2"/>
    <row r="136" s="255" customFormat="1" x14ac:dyDescent="0.2"/>
    <row r="137" s="255" customFormat="1" x14ac:dyDescent="0.2"/>
    <row r="138" s="255" customFormat="1" x14ac:dyDescent="0.2"/>
    <row r="139" s="255" customFormat="1" x14ac:dyDescent="0.2"/>
    <row r="140" s="255" customFormat="1" x14ac:dyDescent="0.2"/>
    <row r="141" s="255" customFormat="1" x14ac:dyDescent="0.2"/>
    <row r="142" s="255" customFormat="1" x14ac:dyDescent="0.2"/>
    <row r="143" s="255" customFormat="1" x14ac:dyDescent="0.2"/>
    <row r="144" s="255" customFormat="1" x14ac:dyDescent="0.2"/>
    <row r="145" s="255" customFormat="1" x14ac:dyDescent="0.2"/>
    <row r="146" s="255" customFormat="1" x14ac:dyDescent="0.2"/>
    <row r="147" s="255" customFormat="1" x14ac:dyDescent="0.2"/>
    <row r="148" s="255" customFormat="1" x14ac:dyDescent="0.2"/>
    <row r="149" s="255" customFormat="1" x14ac:dyDescent="0.2"/>
    <row r="150" s="255" customFormat="1" x14ac:dyDescent="0.2"/>
    <row r="151" s="255" customFormat="1" x14ac:dyDescent="0.2"/>
    <row r="152" s="255" customFormat="1" x14ac:dyDescent="0.2"/>
    <row r="153" s="255" customFormat="1" x14ac:dyDescent="0.2"/>
    <row r="154" s="255" customFormat="1" x14ac:dyDescent="0.2"/>
    <row r="155" s="255" customFormat="1" x14ac:dyDescent="0.2"/>
    <row r="156" s="255" customFormat="1" x14ac:dyDescent="0.2"/>
    <row r="157" s="255" customFormat="1" x14ac:dyDescent="0.2"/>
    <row r="158" s="255" customFormat="1" x14ac:dyDescent="0.2"/>
    <row r="159" s="255" customFormat="1" x14ac:dyDescent="0.2"/>
    <row r="160" s="255" customFormat="1" x14ac:dyDescent="0.2"/>
    <row r="161" s="255" customFormat="1" x14ac:dyDescent="0.2"/>
    <row r="162" s="255" customFormat="1" x14ac:dyDescent="0.2"/>
    <row r="163" s="255" customFormat="1" x14ac:dyDescent="0.2"/>
    <row r="164" s="255" customFormat="1" x14ac:dyDescent="0.2"/>
    <row r="165" s="255" customFormat="1" x14ac:dyDescent="0.2"/>
    <row r="166" s="255" customFormat="1" x14ac:dyDescent="0.2"/>
    <row r="167" s="255" customFormat="1" x14ac:dyDescent="0.2"/>
    <row r="168" s="255" customFormat="1" x14ac:dyDescent="0.2"/>
    <row r="169" s="255" customFormat="1" x14ac:dyDescent="0.2"/>
    <row r="170" s="255" customFormat="1" x14ac:dyDescent="0.2"/>
    <row r="171" s="255" customFormat="1" x14ac:dyDescent="0.2"/>
    <row r="172" s="255" customFormat="1" x14ac:dyDescent="0.2"/>
    <row r="173" s="255" customFormat="1" x14ac:dyDescent="0.2"/>
    <row r="174" s="255" customFormat="1" x14ac:dyDescent="0.2"/>
    <row r="175" s="255" customFormat="1" x14ac:dyDescent="0.2"/>
    <row r="176" s="255" customFormat="1" x14ac:dyDescent="0.2"/>
    <row r="177" s="255" customFormat="1" x14ac:dyDescent="0.2"/>
    <row r="178" s="255" customFormat="1" x14ac:dyDescent="0.2"/>
    <row r="179" s="255" customFormat="1" x14ac:dyDescent="0.2"/>
    <row r="180" s="255" customFormat="1" x14ac:dyDescent="0.2"/>
    <row r="181" s="255" customFormat="1" x14ac:dyDescent="0.2"/>
    <row r="182" s="255" customFormat="1" x14ac:dyDescent="0.2"/>
    <row r="183" s="255" customFormat="1" x14ac:dyDescent="0.2"/>
    <row r="184" s="255" customFormat="1" x14ac:dyDescent="0.2"/>
  </sheetData>
  <sheetProtection sheet="1" objects="1" scenarios="1"/>
  <mergeCells count="8">
    <mergeCell ref="K31:K36"/>
    <mergeCell ref="F31:F36"/>
    <mergeCell ref="K1:Q1"/>
    <mergeCell ref="K22:K24"/>
    <mergeCell ref="F22:F24"/>
    <mergeCell ref="K26:K29"/>
    <mergeCell ref="F26:F29"/>
    <mergeCell ref="K4:P5"/>
  </mergeCells>
  <conditionalFormatting sqref="N22:O31">
    <cfRule type="expression" dxfId="81" priority="1">
      <formula>ISNUMBER(SEARCH("ERROR",N22))</formula>
    </cfRule>
    <cfRule type="expression" dxfId="80" priority="2">
      <formula>ISNUMBER(SEARCH("WARNING",N22))</formula>
    </cfRule>
    <cfRule type="expression" dxfId="79" priority="3">
      <formula>ISNUMBER(SEARCH("OK",N22))</formula>
    </cfRule>
  </conditionalFormatting>
  <conditionalFormatting sqref="B5">
    <cfRule type="expression" dxfId="78" priority="4">
      <formula>OR(B5=0,B5="0")</formula>
    </cfRule>
    <cfRule type="expression" dxfId="77" priority="5">
      <formula>B5&gt;0</formula>
    </cfRule>
  </conditionalFormatting>
  <conditionalFormatting sqref="B6">
    <cfRule type="expression" dxfId="76" priority="6">
      <formula>OR(B6=0,B6="0")</formula>
    </cfRule>
    <cfRule type="expression" dxfId="75" priority="7">
      <formula>B6&gt;0</formula>
    </cfRule>
  </conditionalFormatting>
  <dataValidations count="3">
    <dataValidation type="list" allowBlank="1" showInputMessage="1" showErrorMessage="1" sqref="K31">
      <formula1>"CHF,EUR,USD,GBP,JPY,UBR"</formula1>
    </dataValidation>
    <dataValidation type="list" allowBlank="1" showInputMessage="1" showErrorMessage="1" sqref="K22:K24">
      <formula1>"REV,IFS,USP"</formula1>
    </dataValidation>
    <dataValidation type="list" allowBlank="1" showInputMessage="1" showErrorMessage="1" sqref="K26:K29">
      <formula1>"REI,REA,REB,REC"</formula1>
    </dataValidation>
  </dataValidations>
  <hyperlinks>
    <hyperlink ref="N22" location="Validation_K001_AUMD1_K22_0" display="Validation_K001_AUMD1_K22_0"/>
    <hyperlink ref="O22" location="Validation_K002a_AUMD1_K22_0" display="Validation_K002a_AUMD1_K22_0"/>
    <hyperlink ref="N26" location="Validation_K002b_AUMD1_K26_0" display="Validation_K002b_AUMD1_K26_0"/>
    <hyperlink ref="O26" location="Validation_K001_AUMD1_K26_0" display="Validation_K001_AUMD1_K26_0"/>
    <hyperlink ref="N31" location="Validation_K001_AUMD1_K31_0" display="Validation_K001_AUMD1_K31_0"/>
  </hyperlinks>
  <printOptions gridLinesSet="0"/>
  <pageMargins left="0.39370078740157483" right="0.39370078740157483" top="0.47244094488188981" bottom="0.59055118110236227" header="0.31496062992125984" footer="0.31496062992125984"/>
  <pageSetup paperSize="9" scale="57" orientation="portrait" r:id="rId1"/>
  <headerFooter>
    <oddFooter>&amp;L&amp;G   &amp;"Arial,Fett"vertraulich&amp;C&amp;D&amp;RSeite &amp;P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AB230"/>
  <sheetViews>
    <sheetView showGridLines="0" showRowColHeaders="0" zoomScale="80" zoomScaleNormal="80" workbookViewId="0">
      <pane xSplit="10" ySplit="20" topLeftCell="K21" activePane="bottomRight" state="frozen"/>
      <selection activeCell="A19" sqref="A19:XFD20"/>
      <selection pane="topRight" activeCell="A19" sqref="A19:XFD20"/>
      <selection pane="bottomLeft" activeCell="A19" sqref="A19:XFD20"/>
      <selection pane="bottomRight" activeCell="K21" sqref="K21"/>
    </sheetView>
  </sheetViews>
  <sheetFormatPr baseColWidth="10" defaultColWidth="11.5703125" defaultRowHeight="12.75" x14ac:dyDescent="0.2"/>
  <cols>
    <col min="1" max="1" width="1.85546875" style="20" hidden="1" customWidth="1"/>
    <col min="2" max="2" width="14.7109375" style="20" customWidth="1"/>
    <col min="3" max="3" width="9.7109375" style="20" hidden="1" customWidth="1"/>
    <col min="4" max="4" width="95" style="20" customWidth="1"/>
    <col min="5" max="5" width="4.7109375" style="20" hidden="1" customWidth="1"/>
    <col min="6" max="6" width="4.7109375" style="20" customWidth="1"/>
    <col min="7" max="7" width="10.7109375" style="62" hidden="1" customWidth="1"/>
    <col min="8" max="9" width="8.5703125" style="62" hidden="1" customWidth="1"/>
    <col min="10" max="10" width="32.7109375" style="16" hidden="1" customWidth="1"/>
    <col min="11" max="11" width="20.7109375" style="20" customWidth="1"/>
    <col min="12" max="12" width="1.7109375" style="20" customWidth="1"/>
    <col min="13" max="13" width="31.7109375" style="20" customWidth="1"/>
    <col min="14" max="14" width="12.7109375" style="20" customWidth="1"/>
    <col min="15" max="18" width="12.7109375" style="20" customWidth="1" collapsed="1"/>
    <col min="19" max="21" width="11.7109375" style="20" customWidth="1" collapsed="1"/>
    <col min="22" max="22" width="11.7109375" style="220" customWidth="1"/>
    <col min="23" max="28" width="11.7109375" style="20" customWidth="1"/>
    <col min="29" max="16384" width="11.5703125" style="20"/>
  </cols>
  <sheetData>
    <row r="1" spans="1:22" ht="21.95" customHeight="1" x14ac:dyDescent="0.2">
      <c r="A1" s="21"/>
      <c r="B1" s="56" t="str">
        <f>I_ReportName</f>
        <v>AUR_K</v>
      </c>
      <c r="D1" s="16" t="s">
        <v>1</v>
      </c>
      <c r="E1" s="21"/>
      <c r="H1" s="63"/>
      <c r="I1" s="63"/>
      <c r="K1" s="234" t="s">
        <v>48</v>
      </c>
      <c r="L1" s="219"/>
      <c r="M1" s="219"/>
      <c r="N1" s="219"/>
      <c r="O1" s="219"/>
      <c r="P1" s="219"/>
      <c r="Q1" s="219"/>
    </row>
    <row r="2" spans="1:22" ht="21.95" customHeight="1" x14ac:dyDescent="0.2">
      <c r="A2" s="21"/>
      <c r="B2" s="56" t="s">
        <v>302</v>
      </c>
      <c r="D2" s="16" t="s">
        <v>14</v>
      </c>
      <c r="E2" s="21"/>
      <c r="H2" s="63"/>
      <c r="I2" s="63"/>
      <c r="K2" s="101" t="s">
        <v>385</v>
      </c>
      <c r="L2" s="101"/>
      <c r="M2" s="101"/>
      <c r="N2" s="101"/>
      <c r="O2" s="101"/>
      <c r="P2" s="101"/>
      <c r="Q2" s="101"/>
    </row>
    <row r="3" spans="1:22" ht="21.95" customHeight="1" x14ac:dyDescent="0.2">
      <c r="A3" s="21"/>
      <c r="B3" s="56" t="str">
        <f>I_SubjectId</f>
        <v>XXXXXX</v>
      </c>
      <c r="D3" s="16" t="s">
        <v>405</v>
      </c>
      <c r="E3" s="21"/>
      <c r="H3" s="63"/>
      <c r="I3" s="63"/>
      <c r="K3" s="124" t="s">
        <v>386</v>
      </c>
      <c r="N3" s="31"/>
      <c r="O3" s="31"/>
      <c r="P3" s="31"/>
      <c r="Q3" s="31"/>
    </row>
    <row r="4" spans="1:22" ht="21.95" customHeight="1" x14ac:dyDescent="0.2">
      <c r="A4" s="25"/>
      <c r="B4" s="57" t="str">
        <f>I_ReferDate</f>
        <v>TT.MM.JJJJ</v>
      </c>
      <c r="D4" s="16" t="s">
        <v>3</v>
      </c>
      <c r="E4" s="25"/>
      <c r="H4" s="63"/>
      <c r="I4" s="63"/>
      <c r="K4" s="102"/>
    </row>
    <row r="5" spans="1:22" s="27" customFormat="1" ht="20.100000000000001" customHeight="1" x14ac:dyDescent="0.2">
      <c r="A5" s="97"/>
      <c r="B5" s="97">
        <f>COUNTIFS(N26:S131,"*ERROR*")+COUNTIFS(N136:O145,"*ERROR*")</f>
        <v>2</v>
      </c>
      <c r="C5" s="97"/>
      <c r="D5" s="16" t="s">
        <v>382</v>
      </c>
      <c r="E5" s="97"/>
      <c r="F5" s="97"/>
      <c r="G5" s="64"/>
      <c r="H5" s="62"/>
      <c r="I5" s="62"/>
      <c r="J5" s="16"/>
      <c r="K5" s="220" t="s">
        <v>43</v>
      </c>
      <c r="L5" s="220"/>
      <c r="S5" s="20"/>
      <c r="T5" s="20"/>
      <c r="U5" s="20"/>
      <c r="V5" s="220"/>
    </row>
    <row r="6" spans="1:22" s="27" customFormat="1" ht="20.100000000000001" customHeight="1" x14ac:dyDescent="0.2">
      <c r="A6" s="97"/>
      <c r="B6" s="97">
        <f>COUNTIFS(N26:S131,"*WARNING*")+COUNTIFS(N136:O145,"*WARNING*")</f>
        <v>1</v>
      </c>
      <c r="C6" s="97"/>
      <c r="D6" s="16" t="s">
        <v>383</v>
      </c>
      <c r="E6" s="97"/>
      <c r="F6" s="97"/>
      <c r="G6" s="64"/>
      <c r="H6" s="62"/>
      <c r="I6" s="62"/>
      <c r="J6" s="16"/>
      <c r="K6" s="220"/>
      <c r="L6" s="220"/>
      <c r="S6" s="20"/>
      <c r="T6" s="20"/>
      <c r="U6" s="20"/>
      <c r="V6" s="220"/>
    </row>
    <row r="7" spans="1:22" ht="15" hidden="1" customHeight="1" x14ac:dyDescent="0.2">
      <c r="A7" s="97"/>
      <c r="B7" s="97"/>
      <c r="C7" s="97"/>
      <c r="D7" s="97"/>
      <c r="E7" s="97"/>
      <c r="F7" s="97"/>
      <c r="K7" s="220"/>
      <c r="L7" s="220"/>
    </row>
    <row r="8" spans="1:22" ht="15" hidden="1" customHeight="1" x14ac:dyDescent="0.2">
      <c r="A8" s="97"/>
      <c r="B8" s="97"/>
      <c r="C8" s="97"/>
      <c r="D8" s="97"/>
      <c r="E8" s="97"/>
      <c r="F8" s="97"/>
      <c r="K8" s="220"/>
      <c r="L8" s="220"/>
    </row>
    <row r="9" spans="1:22" ht="15" hidden="1" customHeight="1" x14ac:dyDescent="0.2">
      <c r="A9" s="97"/>
      <c r="B9" s="97"/>
      <c r="C9" s="97"/>
      <c r="D9" s="97"/>
      <c r="E9" s="97"/>
      <c r="F9" s="97"/>
      <c r="K9" s="220"/>
      <c r="L9" s="220"/>
    </row>
    <row r="10" spans="1:22" ht="15" hidden="1" customHeight="1" x14ac:dyDescent="0.2">
      <c r="A10" s="97"/>
      <c r="B10" s="97"/>
      <c r="C10" s="97"/>
      <c r="D10" s="97"/>
      <c r="E10" s="97"/>
      <c r="F10" s="97"/>
      <c r="K10" s="220"/>
      <c r="L10" s="220"/>
    </row>
    <row r="11" spans="1:22" ht="15" hidden="1" customHeight="1" x14ac:dyDescent="0.2">
      <c r="A11" s="97"/>
      <c r="B11" s="97"/>
      <c r="C11" s="97"/>
      <c r="D11" s="97"/>
      <c r="E11" s="97"/>
      <c r="F11" s="97"/>
      <c r="K11" s="220"/>
      <c r="L11" s="220"/>
    </row>
    <row r="12" spans="1:22" ht="15" hidden="1" customHeight="1" x14ac:dyDescent="0.2">
      <c r="A12" s="97"/>
      <c r="B12" s="97"/>
      <c r="C12" s="97"/>
      <c r="D12" s="97"/>
      <c r="E12" s="97"/>
      <c r="F12" s="97"/>
      <c r="K12" s="220"/>
      <c r="L12" s="220"/>
    </row>
    <row r="13" spans="1:22" ht="15" hidden="1" customHeight="1" x14ac:dyDescent="0.2">
      <c r="A13" s="97"/>
      <c r="B13" s="97"/>
      <c r="C13" s="97"/>
      <c r="D13" s="97"/>
      <c r="E13" s="97"/>
      <c r="F13" s="97"/>
      <c r="K13" s="220"/>
      <c r="L13" s="220"/>
    </row>
    <row r="14" spans="1:22" ht="15" hidden="1" customHeight="1" x14ac:dyDescent="0.2">
      <c r="A14" s="97"/>
      <c r="B14" s="97"/>
      <c r="C14" s="97"/>
      <c r="D14" s="97"/>
      <c r="E14" s="97"/>
      <c r="F14" s="97"/>
      <c r="K14" s="220"/>
      <c r="L14" s="220"/>
    </row>
    <row r="15" spans="1:22" ht="15" customHeight="1" x14ac:dyDescent="0.2">
      <c r="A15" s="97"/>
      <c r="B15" s="97"/>
      <c r="C15" s="97"/>
      <c r="D15" s="97"/>
      <c r="E15" s="97"/>
      <c r="F15" s="97"/>
      <c r="K15" s="220"/>
      <c r="L15" s="220"/>
    </row>
    <row r="16" spans="1:22" ht="29.25" customHeight="1" x14ac:dyDescent="0.2">
      <c r="A16" s="33"/>
      <c r="B16" s="33"/>
      <c r="C16" s="33"/>
      <c r="D16" s="34"/>
      <c r="E16" s="33"/>
      <c r="F16" s="42"/>
      <c r="G16" s="238"/>
      <c r="H16" s="238"/>
      <c r="I16" s="238"/>
      <c r="J16" s="279"/>
      <c r="K16" s="286"/>
      <c r="L16" s="42"/>
    </row>
    <row r="17" spans="1:22" ht="28.5" customHeight="1" x14ac:dyDescent="0.2">
      <c r="A17" s="25"/>
      <c r="B17" s="25"/>
      <c r="C17" s="25"/>
      <c r="D17" s="39"/>
      <c r="E17" s="25"/>
      <c r="F17" s="43"/>
      <c r="G17" s="63"/>
      <c r="H17" s="63"/>
      <c r="I17" s="63"/>
      <c r="J17" s="280"/>
      <c r="K17" s="79"/>
      <c r="L17" s="43"/>
    </row>
    <row r="18" spans="1:22" x14ac:dyDescent="0.2">
      <c r="A18" s="40"/>
      <c r="B18" s="288"/>
      <c r="C18" s="40"/>
      <c r="D18" s="41"/>
      <c r="E18" s="40"/>
      <c r="F18" s="79"/>
      <c r="G18" s="70"/>
      <c r="H18" s="70"/>
      <c r="I18" s="70"/>
      <c r="J18" s="281"/>
      <c r="K18" s="77" t="str">
        <f>SUBSTITUTE(ADDRESS(1,COLUMN(),4),1,)</f>
        <v>K</v>
      </c>
      <c r="L18" s="43"/>
      <c r="T18" s="28"/>
    </row>
    <row r="19" spans="1:22" ht="18" hidden="1" customHeight="1" x14ac:dyDescent="0.2">
      <c r="A19" s="97"/>
      <c r="C19" s="97"/>
      <c r="D19" s="97"/>
      <c r="E19" s="97"/>
      <c r="F19" s="77"/>
      <c r="G19" s="89"/>
      <c r="H19" s="89"/>
      <c r="I19" s="89"/>
      <c r="J19" s="243"/>
      <c r="K19" s="222"/>
      <c r="L19" s="43"/>
    </row>
    <row r="20" spans="1:22" ht="18" hidden="1" customHeight="1" x14ac:dyDescent="0.2">
      <c r="A20" s="97"/>
      <c r="C20" s="97"/>
      <c r="D20" s="97"/>
      <c r="E20" s="97"/>
      <c r="F20" s="77"/>
      <c r="G20" s="89"/>
      <c r="H20" s="89"/>
      <c r="I20" s="89"/>
      <c r="J20" s="243"/>
      <c r="K20" s="38"/>
      <c r="L20" s="43"/>
    </row>
    <row r="21" spans="1:22" s="48" customFormat="1" ht="24.95" customHeight="1" x14ac:dyDescent="0.2">
      <c r="A21" s="52"/>
      <c r="B21" s="154" t="s">
        <v>47</v>
      </c>
      <c r="C21" s="111"/>
      <c r="D21" s="117" t="s">
        <v>27</v>
      </c>
      <c r="E21" s="52"/>
      <c r="F21" s="77"/>
      <c r="G21" s="89"/>
      <c r="H21" s="89"/>
      <c r="I21" s="89"/>
      <c r="J21" s="282"/>
      <c r="K21" s="46"/>
      <c r="L21" s="77"/>
      <c r="T21" s="53"/>
      <c r="V21" s="220"/>
    </row>
    <row r="22" spans="1:22" ht="20.100000000000001" customHeight="1" x14ac:dyDescent="0.2">
      <c r="A22" s="97"/>
      <c r="B22" s="214">
        <v>1.1000000000000001</v>
      </c>
      <c r="C22" s="97"/>
      <c r="D22" s="104" t="s">
        <v>18</v>
      </c>
      <c r="E22" s="97"/>
      <c r="F22" s="77">
        <f>ROW()</f>
        <v>22</v>
      </c>
      <c r="G22" s="89"/>
      <c r="H22" s="89"/>
      <c r="I22" s="89"/>
      <c r="J22" s="282"/>
      <c r="K22" s="44"/>
      <c r="L22" s="77"/>
      <c r="T22" s="220"/>
    </row>
    <row r="23" spans="1:22" ht="20.100000000000001" customHeight="1" x14ac:dyDescent="0.2">
      <c r="A23" s="97"/>
      <c r="B23" s="214">
        <v>1.2</v>
      </c>
      <c r="C23" s="97"/>
      <c r="D23" s="103" t="s">
        <v>19</v>
      </c>
      <c r="E23" s="97"/>
      <c r="F23" s="77">
        <f>ROW()</f>
        <v>23</v>
      </c>
      <c r="G23" s="89"/>
      <c r="H23" s="89"/>
      <c r="I23" s="89"/>
      <c r="J23" s="282"/>
      <c r="K23" s="44"/>
      <c r="L23" s="77"/>
      <c r="T23" s="220"/>
    </row>
    <row r="24" spans="1:22" ht="20.100000000000001" customHeight="1" x14ac:dyDescent="0.2">
      <c r="A24" s="97"/>
      <c r="B24" s="225">
        <v>1.3</v>
      </c>
      <c r="C24" s="97"/>
      <c r="D24" s="103" t="s">
        <v>20</v>
      </c>
      <c r="E24" s="97"/>
      <c r="F24" s="77">
        <f>ROW()</f>
        <v>24</v>
      </c>
      <c r="G24" s="89"/>
      <c r="H24" s="89"/>
      <c r="I24" s="89"/>
      <c r="J24" s="282"/>
      <c r="K24" s="44"/>
      <c r="L24" s="77"/>
      <c r="T24" s="220"/>
    </row>
    <row r="25" spans="1:22" ht="20.100000000000001" customHeight="1" x14ac:dyDescent="0.2">
      <c r="A25" s="97"/>
      <c r="B25" s="225">
        <v>1.4</v>
      </c>
      <c r="C25" s="97"/>
      <c r="D25" s="103" t="s">
        <v>21</v>
      </c>
      <c r="E25" s="97"/>
      <c r="F25" s="77">
        <f>ROW()</f>
        <v>25</v>
      </c>
      <c r="G25" s="89"/>
      <c r="H25" s="89"/>
      <c r="I25" s="89"/>
      <c r="J25" s="282"/>
      <c r="K25" s="44"/>
      <c r="L25" s="77"/>
      <c r="T25" s="220"/>
    </row>
    <row r="26" spans="1:22" ht="20.100000000000001" customHeight="1" x14ac:dyDescent="0.2">
      <c r="A26" s="97"/>
      <c r="B26" s="214">
        <v>1.5</v>
      </c>
      <c r="C26" s="97"/>
      <c r="D26" s="104" t="s">
        <v>22</v>
      </c>
      <c r="E26" s="97"/>
      <c r="F26" s="77">
        <f>ROW()</f>
        <v>26</v>
      </c>
      <c r="G26" s="89"/>
      <c r="H26" s="89"/>
      <c r="I26" s="89"/>
      <c r="J26" s="282"/>
      <c r="K26" s="44"/>
      <c r="L26" s="77"/>
      <c r="N26" s="307" t="str">
        <f>IF(ABS(K26-(K27+K29))&lt;=0.5,"OK","K26: ERROR")</f>
        <v>OK</v>
      </c>
      <c r="T26" s="220"/>
    </row>
    <row r="27" spans="1:22" ht="20.100000000000001" customHeight="1" x14ac:dyDescent="0.2">
      <c r="A27" s="254"/>
      <c r="B27" s="214" t="s">
        <v>409</v>
      </c>
      <c r="C27" s="254"/>
      <c r="D27" s="115" t="s">
        <v>295</v>
      </c>
      <c r="E27" s="254"/>
      <c r="F27" s="77">
        <f>ROW()</f>
        <v>27</v>
      </c>
      <c r="G27" s="89"/>
      <c r="H27" s="89"/>
      <c r="I27" s="89"/>
      <c r="J27" s="283"/>
      <c r="K27" s="44"/>
      <c r="L27" s="77"/>
      <c r="N27" s="307" t="str">
        <f>IF(K27-SUM(K28)&gt;=-0.5,"OK","K27: WARNING")</f>
        <v>OK</v>
      </c>
      <c r="T27" s="254"/>
      <c r="V27" s="254"/>
    </row>
    <row r="28" spans="1:22" ht="20.100000000000001" customHeight="1" x14ac:dyDescent="0.2">
      <c r="A28" s="254"/>
      <c r="B28" s="214" t="s">
        <v>410</v>
      </c>
      <c r="C28" s="254"/>
      <c r="D28" s="116" t="s">
        <v>464</v>
      </c>
      <c r="E28" s="254"/>
      <c r="F28" s="77">
        <f>ROW()</f>
        <v>28</v>
      </c>
      <c r="G28" s="89"/>
      <c r="H28" s="89"/>
      <c r="I28" s="89"/>
      <c r="J28" s="283"/>
      <c r="K28" s="44"/>
      <c r="L28" s="77"/>
      <c r="T28" s="254"/>
      <c r="V28" s="254"/>
    </row>
    <row r="29" spans="1:22" ht="20.100000000000001" customHeight="1" x14ac:dyDescent="0.2">
      <c r="A29" s="254"/>
      <c r="B29" s="214" t="s">
        <v>463</v>
      </c>
      <c r="C29" s="254"/>
      <c r="D29" s="115" t="s">
        <v>465</v>
      </c>
      <c r="E29" s="254"/>
      <c r="F29" s="77">
        <f>ROW()</f>
        <v>29</v>
      </c>
      <c r="G29" s="89"/>
      <c r="H29" s="89"/>
      <c r="I29" s="89"/>
      <c r="J29" s="283"/>
      <c r="K29" s="44"/>
      <c r="L29" s="77"/>
      <c r="N29" s="307" t="str">
        <f>IF(K29-SUM(K30)&gt;=-0.5,"OK","K29: WARNING")</f>
        <v>OK</v>
      </c>
      <c r="T29" s="254"/>
      <c r="V29" s="254"/>
    </row>
    <row r="30" spans="1:22" ht="20.100000000000001" customHeight="1" x14ac:dyDescent="0.2">
      <c r="A30" s="254"/>
      <c r="B30" s="214" t="s">
        <v>411</v>
      </c>
      <c r="C30" s="254"/>
      <c r="D30" s="116" t="s">
        <v>464</v>
      </c>
      <c r="E30" s="254"/>
      <c r="F30" s="77">
        <f>ROW()</f>
        <v>30</v>
      </c>
      <c r="G30" s="89"/>
      <c r="H30" s="89"/>
      <c r="I30" s="89"/>
      <c r="J30" s="283"/>
      <c r="K30" s="44"/>
      <c r="L30" s="77"/>
      <c r="T30" s="254"/>
      <c r="V30" s="254"/>
    </row>
    <row r="31" spans="1:22" ht="20.100000000000001" customHeight="1" x14ac:dyDescent="0.2">
      <c r="A31" s="97"/>
      <c r="B31" s="214" t="s">
        <v>69</v>
      </c>
      <c r="C31" s="97"/>
      <c r="D31" s="104" t="s">
        <v>23</v>
      </c>
      <c r="E31" s="97"/>
      <c r="F31" s="77">
        <f>ROW()</f>
        <v>31</v>
      </c>
      <c r="G31" s="89"/>
      <c r="H31" s="89"/>
      <c r="I31" s="89"/>
      <c r="J31" s="282"/>
      <c r="K31" s="44"/>
      <c r="L31" s="77"/>
      <c r="T31" s="220"/>
    </row>
    <row r="32" spans="1:22" s="48" customFormat="1" ht="20.100000000000001" customHeight="1" x14ac:dyDescent="0.2">
      <c r="A32" s="52"/>
      <c r="B32" s="214">
        <v>1.7</v>
      </c>
      <c r="C32" s="97"/>
      <c r="D32" s="103" t="s">
        <v>81</v>
      </c>
      <c r="E32" s="52"/>
      <c r="F32" s="77">
        <f>ROW()</f>
        <v>32</v>
      </c>
      <c r="G32" s="89"/>
      <c r="H32" s="89"/>
      <c r="I32" s="89"/>
      <c r="J32" s="282"/>
      <c r="K32" s="44"/>
      <c r="L32" s="77"/>
      <c r="T32" s="52"/>
      <c r="V32" s="220"/>
    </row>
    <row r="33" spans="1:22" ht="20.100000000000001" customHeight="1" x14ac:dyDescent="0.2">
      <c r="A33" s="97"/>
      <c r="B33" s="214">
        <v>1.8</v>
      </c>
      <c r="C33" s="97"/>
      <c r="D33" s="103" t="s">
        <v>387</v>
      </c>
      <c r="E33" s="97"/>
      <c r="F33" s="77">
        <f>ROW()</f>
        <v>33</v>
      </c>
      <c r="G33" s="89"/>
      <c r="H33" s="89"/>
      <c r="I33" s="89"/>
      <c r="J33" s="282"/>
      <c r="K33" s="44"/>
      <c r="L33" s="77"/>
      <c r="T33" s="220"/>
    </row>
    <row r="34" spans="1:22" ht="20.100000000000001" customHeight="1" x14ac:dyDescent="0.2">
      <c r="A34" s="97"/>
      <c r="B34" s="214" t="s">
        <v>70</v>
      </c>
      <c r="C34" s="97"/>
      <c r="D34" s="103" t="s">
        <v>273</v>
      </c>
      <c r="E34" s="97"/>
      <c r="F34" s="77">
        <f>ROW()</f>
        <v>34</v>
      </c>
      <c r="G34" s="89"/>
      <c r="H34" s="89"/>
      <c r="I34" s="89"/>
      <c r="J34" s="282"/>
      <c r="K34" s="44"/>
      <c r="L34" s="77"/>
      <c r="N34" s="307" t="str">
        <f>IF(K34-SUM(K36,K35)&gt;=-0.5,"OK","K34: WARNING")</f>
        <v>OK</v>
      </c>
      <c r="T34" s="220"/>
    </row>
    <row r="35" spans="1:22" ht="20.100000000000001" customHeight="1" x14ac:dyDescent="0.2">
      <c r="A35" s="97"/>
      <c r="B35" s="214" t="s">
        <v>71</v>
      </c>
      <c r="C35" s="97"/>
      <c r="D35" s="129" t="s">
        <v>272</v>
      </c>
      <c r="E35" s="97"/>
      <c r="F35" s="77">
        <f>ROW()</f>
        <v>35</v>
      </c>
      <c r="G35" s="89"/>
      <c r="H35" s="89"/>
      <c r="I35" s="89"/>
      <c r="J35" s="282"/>
      <c r="K35" s="44"/>
      <c r="L35" s="77"/>
      <c r="T35" s="220"/>
    </row>
    <row r="36" spans="1:22" ht="20.100000000000001" customHeight="1" x14ac:dyDescent="0.2">
      <c r="A36" s="254"/>
      <c r="B36" s="214" t="s">
        <v>412</v>
      </c>
      <c r="C36" s="254"/>
      <c r="D36" s="129" t="s">
        <v>466</v>
      </c>
      <c r="E36" s="254"/>
      <c r="F36" s="77">
        <f>ROW()</f>
        <v>36</v>
      </c>
      <c r="G36" s="89"/>
      <c r="H36" s="89"/>
      <c r="I36" s="89"/>
      <c r="J36" s="283"/>
      <c r="K36" s="44"/>
      <c r="L36" s="77"/>
      <c r="T36" s="254"/>
      <c r="V36" s="254"/>
    </row>
    <row r="37" spans="1:22" ht="20.100000000000001" customHeight="1" x14ac:dyDescent="0.2">
      <c r="A37" s="97"/>
      <c r="B37" s="214" t="s">
        <v>72</v>
      </c>
      <c r="C37" s="97"/>
      <c r="D37" s="103" t="s">
        <v>24</v>
      </c>
      <c r="E37" s="97"/>
      <c r="F37" s="77">
        <f>ROW()</f>
        <v>37</v>
      </c>
      <c r="G37" s="89"/>
      <c r="H37" s="89"/>
      <c r="I37" s="89"/>
      <c r="J37" s="282"/>
      <c r="K37" s="44"/>
      <c r="L37" s="77"/>
      <c r="T37" s="220"/>
    </row>
    <row r="38" spans="1:22" ht="20.100000000000001" customHeight="1" x14ac:dyDescent="0.2">
      <c r="A38" s="97"/>
      <c r="B38" s="214" t="s">
        <v>73</v>
      </c>
      <c r="C38" s="97"/>
      <c r="D38" s="104" t="s">
        <v>310</v>
      </c>
      <c r="E38" s="97"/>
      <c r="F38" s="77">
        <f>ROW()</f>
        <v>38</v>
      </c>
      <c r="G38" s="89"/>
      <c r="H38" s="89"/>
      <c r="I38" s="89"/>
      <c r="J38" s="282"/>
      <c r="K38" s="44"/>
      <c r="L38" s="77"/>
      <c r="T38" s="220"/>
    </row>
    <row r="39" spans="1:22" ht="20.100000000000001" customHeight="1" x14ac:dyDescent="0.2">
      <c r="A39" s="97"/>
      <c r="B39" s="214" t="s">
        <v>74</v>
      </c>
      <c r="C39" s="97"/>
      <c r="D39" s="104" t="s">
        <v>274</v>
      </c>
      <c r="E39" s="97"/>
      <c r="F39" s="77">
        <f>ROW()</f>
        <v>39</v>
      </c>
      <c r="G39" s="89"/>
      <c r="H39" s="89"/>
      <c r="I39" s="89"/>
      <c r="J39" s="282"/>
      <c r="K39" s="44"/>
      <c r="L39" s="77"/>
      <c r="N39" s="307" t="str">
        <f>IF(ABS(K39-(K40+K41+K43+K42))&lt;=0.5,"OK","K39: ERROR")</f>
        <v>OK</v>
      </c>
      <c r="T39" s="220"/>
    </row>
    <row r="40" spans="1:22" ht="20.100000000000001" customHeight="1" x14ac:dyDescent="0.2">
      <c r="A40" s="97"/>
      <c r="B40" s="214" t="s">
        <v>75</v>
      </c>
      <c r="C40" s="97"/>
      <c r="D40" s="129" t="s">
        <v>290</v>
      </c>
      <c r="E40" s="97"/>
      <c r="F40" s="77">
        <f>ROW()</f>
        <v>40</v>
      </c>
      <c r="G40" s="89"/>
      <c r="H40" s="89"/>
      <c r="I40" s="89"/>
      <c r="J40" s="282"/>
      <c r="K40" s="44"/>
      <c r="L40" s="77"/>
      <c r="T40" s="220"/>
    </row>
    <row r="41" spans="1:22" ht="20.100000000000001" customHeight="1" x14ac:dyDescent="0.2">
      <c r="A41" s="97"/>
      <c r="B41" s="214" t="s">
        <v>76</v>
      </c>
      <c r="C41" s="97"/>
      <c r="D41" s="129" t="s">
        <v>291</v>
      </c>
      <c r="E41" s="97"/>
      <c r="F41" s="77">
        <f>ROW()</f>
        <v>41</v>
      </c>
      <c r="G41" s="89"/>
      <c r="H41" s="89"/>
      <c r="I41" s="89"/>
      <c r="J41" s="282"/>
      <c r="K41" s="44"/>
      <c r="L41" s="77"/>
      <c r="T41" s="220"/>
    </row>
    <row r="42" spans="1:22" s="48" customFormat="1" ht="20.100000000000001" customHeight="1" x14ac:dyDescent="0.2">
      <c r="A42" s="52"/>
      <c r="B42" s="214" t="s">
        <v>77</v>
      </c>
      <c r="C42" s="97"/>
      <c r="D42" s="130" t="s">
        <v>292</v>
      </c>
      <c r="E42" s="52"/>
      <c r="F42" s="77">
        <f>ROW()</f>
        <v>42</v>
      </c>
      <c r="G42" s="89"/>
      <c r="H42" s="89"/>
      <c r="I42" s="89"/>
      <c r="J42" s="282"/>
      <c r="K42" s="44"/>
      <c r="L42" s="77"/>
      <c r="T42" s="52"/>
      <c r="V42" s="220"/>
    </row>
    <row r="43" spans="1:22" ht="20.100000000000001" customHeight="1" x14ac:dyDescent="0.2">
      <c r="A43" s="97"/>
      <c r="B43" s="214" t="s">
        <v>78</v>
      </c>
      <c r="C43" s="97"/>
      <c r="D43" s="129" t="s">
        <v>337</v>
      </c>
      <c r="E43" s="97"/>
      <c r="F43" s="77">
        <f>ROW()</f>
        <v>43</v>
      </c>
      <c r="G43" s="89"/>
      <c r="H43" s="89"/>
      <c r="I43" s="89"/>
      <c r="J43" s="282"/>
      <c r="K43" s="44"/>
      <c r="L43" s="77"/>
      <c r="T43" s="220"/>
    </row>
    <row r="44" spans="1:22" ht="20.100000000000001" customHeight="1" x14ac:dyDescent="0.2">
      <c r="A44" s="97"/>
      <c r="B44" s="225">
        <v>1.1299999999999999</v>
      </c>
      <c r="C44" s="97"/>
      <c r="D44" s="103" t="s">
        <v>277</v>
      </c>
      <c r="E44" s="97"/>
      <c r="F44" s="77">
        <f>ROW()</f>
        <v>44</v>
      </c>
      <c r="G44" s="89"/>
      <c r="H44" s="89"/>
      <c r="I44" s="89"/>
      <c r="J44" s="282"/>
      <c r="K44" s="44"/>
      <c r="L44" s="77"/>
      <c r="N44" s="307" t="str">
        <f>IF(K44-SUM(K45,K46)&gt;=-0.5,"OK","K44: WARNING")</f>
        <v>OK</v>
      </c>
      <c r="T44" s="220"/>
    </row>
    <row r="45" spans="1:22" ht="20.100000000000001" customHeight="1" x14ac:dyDescent="0.2">
      <c r="A45" s="97"/>
      <c r="B45" s="225" t="s">
        <v>79</v>
      </c>
      <c r="C45" s="97"/>
      <c r="D45" s="129" t="s">
        <v>275</v>
      </c>
      <c r="E45" s="97"/>
      <c r="F45" s="77">
        <f>ROW()</f>
        <v>45</v>
      </c>
      <c r="G45" s="89"/>
      <c r="H45" s="89"/>
      <c r="I45" s="89"/>
      <c r="J45" s="282"/>
      <c r="K45" s="44"/>
      <c r="L45" s="77"/>
      <c r="T45" s="220"/>
    </row>
    <row r="46" spans="1:22" ht="20.100000000000001" customHeight="1" x14ac:dyDescent="0.2">
      <c r="A46" s="97"/>
      <c r="B46" s="225" t="s">
        <v>80</v>
      </c>
      <c r="C46" s="97"/>
      <c r="D46" s="129" t="s">
        <v>276</v>
      </c>
      <c r="E46" s="97"/>
      <c r="F46" s="77">
        <f>ROW()</f>
        <v>46</v>
      </c>
      <c r="G46" s="89"/>
      <c r="H46" s="89"/>
      <c r="I46" s="89"/>
      <c r="J46" s="282"/>
      <c r="K46" s="44"/>
      <c r="L46" s="77"/>
      <c r="T46" s="220"/>
    </row>
    <row r="47" spans="1:22" ht="20.100000000000001" customHeight="1" x14ac:dyDescent="0.2">
      <c r="A47" s="97"/>
      <c r="B47" s="214">
        <v>1.1399999999999999</v>
      </c>
      <c r="C47" s="97"/>
      <c r="D47" s="104" t="s">
        <v>41</v>
      </c>
      <c r="E47" s="97"/>
      <c r="F47" s="77">
        <f>ROW()</f>
        <v>47</v>
      </c>
      <c r="G47" s="89"/>
      <c r="H47" s="89"/>
      <c r="I47" s="89"/>
      <c r="J47" s="282"/>
      <c r="K47" s="44"/>
      <c r="L47" s="77"/>
      <c r="T47" s="220"/>
    </row>
    <row r="48" spans="1:22" ht="20.100000000000001" customHeight="1" x14ac:dyDescent="0.2">
      <c r="A48" s="97"/>
      <c r="B48" s="214">
        <v>1.1499999999999999</v>
      </c>
      <c r="C48" s="97"/>
      <c r="D48" s="103" t="s">
        <v>25</v>
      </c>
      <c r="E48" s="97"/>
      <c r="F48" s="77">
        <f>ROW()</f>
        <v>48</v>
      </c>
      <c r="G48" s="89"/>
      <c r="H48" s="89"/>
      <c r="I48" s="89"/>
      <c r="J48" s="282"/>
      <c r="K48" s="44"/>
      <c r="L48" s="77"/>
      <c r="T48" s="220"/>
    </row>
    <row r="49" spans="1:22" s="48" customFormat="1" ht="24" customHeight="1" x14ac:dyDescent="0.2">
      <c r="A49" s="52"/>
      <c r="B49" s="226" t="s">
        <v>82</v>
      </c>
      <c r="C49" s="108"/>
      <c r="D49" s="131" t="s">
        <v>26</v>
      </c>
      <c r="E49" s="52"/>
      <c r="F49" s="77">
        <f>ROW()</f>
        <v>49</v>
      </c>
      <c r="G49" s="89"/>
      <c r="H49" s="89"/>
      <c r="I49" s="89"/>
      <c r="J49" s="282"/>
      <c r="K49" s="44"/>
      <c r="L49" s="77"/>
      <c r="N49" s="307" t="str">
        <f>IF(ABS(K49-SUM(K38,K34,K23,K33,K25,K22,K31,K26,K44,K48,K37,K39,K47,K32,K24))&lt;=0.5,"OK","K49: ERROR")</f>
        <v>OK</v>
      </c>
      <c r="O49" s="307" t="str">
        <f>IF(K49&gt;0,"OK","K49: ERROR")</f>
        <v>K49: ERROR</v>
      </c>
      <c r="P49" s="307" t="str">
        <f>IF(K49-K50&gt;=-0.5,"OK","K49: WARNING")</f>
        <v>OK</v>
      </c>
      <c r="Q49" s="307" t="str">
        <f>IF(IF(K49&lt;&gt;0,NOT(K49=K50),TRUE),"OK","K49: WARNING")</f>
        <v>OK</v>
      </c>
      <c r="R49" s="307" t="str">
        <f>IF(ABS(K49-K76)&lt;=0.5,"OK","K49: ERROR")</f>
        <v>OK</v>
      </c>
      <c r="S49" s="307" t="str">
        <f>IF(K49-SUM(K100,K103,K102,K99,K101)&gt;=-0.5,"OK","K49: WARNING")</f>
        <v>OK</v>
      </c>
      <c r="T49" s="52"/>
      <c r="V49" s="220"/>
    </row>
    <row r="50" spans="1:22" ht="20.100000000000001" customHeight="1" x14ac:dyDescent="0.2">
      <c r="A50" s="97"/>
      <c r="B50" s="214" t="s">
        <v>83</v>
      </c>
      <c r="C50" s="97"/>
      <c r="D50" s="115" t="s">
        <v>293</v>
      </c>
      <c r="E50" s="97"/>
      <c r="F50" s="77">
        <f>ROW()</f>
        <v>50</v>
      </c>
      <c r="G50" s="89"/>
      <c r="H50" s="89"/>
      <c r="I50" s="89"/>
      <c r="J50" s="282"/>
      <c r="K50" s="44"/>
      <c r="L50" s="77"/>
      <c r="N50" s="307" t="str">
        <f>IF(K50-SUM(K51)&gt;=-0.5,"OK","K50: WARNING")</f>
        <v>OK</v>
      </c>
      <c r="T50" s="220"/>
    </row>
    <row r="51" spans="1:22" ht="20.100000000000001" customHeight="1" x14ac:dyDescent="0.2">
      <c r="A51" s="97"/>
      <c r="B51" s="214" t="s">
        <v>84</v>
      </c>
      <c r="C51" s="97"/>
      <c r="D51" s="116" t="s">
        <v>278</v>
      </c>
      <c r="E51" s="97"/>
      <c r="F51" s="77">
        <f>ROW()</f>
        <v>51</v>
      </c>
      <c r="G51" s="89"/>
      <c r="H51" s="89"/>
      <c r="I51" s="89"/>
      <c r="J51" s="282"/>
      <c r="K51" s="44"/>
      <c r="L51" s="77"/>
      <c r="T51" s="220"/>
    </row>
    <row r="52" spans="1:22" s="48" customFormat="1" ht="24.95" customHeight="1" x14ac:dyDescent="0.2">
      <c r="A52" s="52"/>
      <c r="B52" s="154" t="s">
        <v>51</v>
      </c>
      <c r="C52" s="111"/>
      <c r="D52" s="134" t="s">
        <v>28</v>
      </c>
      <c r="E52" s="52"/>
      <c r="F52" s="77"/>
      <c r="G52" s="89"/>
      <c r="H52" s="89"/>
      <c r="I52" s="89"/>
      <c r="J52" s="282"/>
      <c r="K52" s="46"/>
      <c r="L52" s="77"/>
      <c r="T52" s="53"/>
      <c r="V52" s="220"/>
    </row>
    <row r="53" spans="1:22" ht="20.100000000000001" customHeight="1" x14ac:dyDescent="0.2">
      <c r="A53" s="97"/>
      <c r="B53" s="214" t="s">
        <v>85</v>
      </c>
      <c r="C53" s="97"/>
      <c r="D53" s="132" t="s">
        <v>29</v>
      </c>
      <c r="E53" s="97"/>
      <c r="F53" s="77">
        <f>ROW()</f>
        <v>53</v>
      </c>
      <c r="G53" s="89"/>
      <c r="H53" s="89"/>
      <c r="I53" s="89"/>
      <c r="J53" s="282"/>
      <c r="K53" s="44"/>
      <c r="L53" s="77"/>
      <c r="T53" s="220"/>
    </row>
    <row r="54" spans="1:22" ht="20.100000000000001" customHeight="1" x14ac:dyDescent="0.2">
      <c r="A54" s="97"/>
      <c r="B54" s="214" t="s">
        <v>86</v>
      </c>
      <c r="C54" s="97"/>
      <c r="D54" s="106" t="s">
        <v>96</v>
      </c>
      <c r="E54" s="97"/>
      <c r="F54" s="77">
        <f>ROW()</f>
        <v>54</v>
      </c>
      <c r="G54" s="89"/>
      <c r="H54" s="89"/>
      <c r="I54" s="89"/>
      <c r="J54" s="282"/>
      <c r="K54" s="44"/>
      <c r="L54" s="77"/>
      <c r="T54" s="220"/>
    </row>
    <row r="55" spans="1:22" ht="20.100000000000001" customHeight="1" x14ac:dyDescent="0.2">
      <c r="A55" s="97"/>
      <c r="B55" s="214" t="s">
        <v>87</v>
      </c>
      <c r="C55" s="97"/>
      <c r="D55" s="135" t="s">
        <v>30</v>
      </c>
      <c r="E55" s="97"/>
      <c r="F55" s="77">
        <f>ROW()</f>
        <v>55</v>
      </c>
      <c r="G55" s="89"/>
      <c r="H55" s="89"/>
      <c r="I55" s="89"/>
      <c r="J55" s="282"/>
      <c r="K55" s="44"/>
      <c r="L55" s="77"/>
      <c r="T55" s="220"/>
    </row>
    <row r="56" spans="1:22" ht="20.100000000000001" customHeight="1" x14ac:dyDescent="0.2">
      <c r="A56" s="97"/>
      <c r="B56" s="214">
        <v>2.4</v>
      </c>
      <c r="C56" s="52"/>
      <c r="D56" s="113" t="s">
        <v>31</v>
      </c>
      <c r="E56" s="97"/>
      <c r="F56" s="77">
        <f>ROW()</f>
        <v>56</v>
      </c>
      <c r="G56" s="89"/>
      <c r="H56" s="89"/>
      <c r="I56" s="89"/>
      <c r="J56" s="282"/>
      <c r="K56" s="44"/>
      <c r="L56" s="77"/>
      <c r="T56" s="220"/>
    </row>
    <row r="57" spans="1:22" ht="20.100000000000001" customHeight="1" x14ac:dyDescent="0.2">
      <c r="A57" s="97"/>
      <c r="B57" s="214">
        <v>2.5</v>
      </c>
      <c r="C57" s="52"/>
      <c r="D57" s="113" t="s">
        <v>32</v>
      </c>
      <c r="E57" s="97"/>
      <c r="F57" s="77">
        <f>ROW()</f>
        <v>57</v>
      </c>
      <c r="G57" s="89"/>
      <c r="H57" s="89"/>
      <c r="I57" s="89"/>
      <c r="J57" s="282"/>
      <c r="K57" s="44"/>
      <c r="L57" s="77"/>
      <c r="T57" s="220"/>
    </row>
    <row r="58" spans="1:22" s="48" customFormat="1" ht="20.100000000000001" customHeight="1" x14ac:dyDescent="0.2">
      <c r="A58" s="52"/>
      <c r="B58" s="214">
        <v>2.6</v>
      </c>
      <c r="C58" s="97"/>
      <c r="D58" s="113" t="s">
        <v>33</v>
      </c>
      <c r="E58" s="52"/>
      <c r="F58" s="77">
        <f>ROW()</f>
        <v>58</v>
      </c>
      <c r="G58" s="89"/>
      <c r="H58" s="89"/>
      <c r="I58" s="89"/>
      <c r="J58" s="282"/>
      <c r="K58" s="44"/>
      <c r="L58" s="77"/>
      <c r="T58" s="52"/>
      <c r="V58" s="220"/>
    </row>
    <row r="59" spans="1:22" ht="20.100000000000001" customHeight="1" x14ac:dyDescent="0.2">
      <c r="A59" s="97"/>
      <c r="B59" s="214">
        <v>2.7</v>
      </c>
      <c r="C59" s="97"/>
      <c r="D59" s="113" t="s">
        <v>34</v>
      </c>
      <c r="E59" s="97"/>
      <c r="F59" s="77">
        <f>ROW()</f>
        <v>59</v>
      </c>
      <c r="G59" s="89"/>
      <c r="H59" s="89"/>
      <c r="I59" s="89"/>
      <c r="J59" s="282"/>
      <c r="K59" s="44"/>
      <c r="L59" s="77"/>
      <c r="T59" s="220"/>
    </row>
    <row r="60" spans="1:22" ht="20.100000000000001" customHeight="1" x14ac:dyDescent="0.2">
      <c r="A60" s="97"/>
      <c r="B60" s="214">
        <v>2.8</v>
      </c>
      <c r="C60" s="97"/>
      <c r="D60" s="113" t="s">
        <v>35</v>
      </c>
      <c r="E60" s="97"/>
      <c r="F60" s="77">
        <f>ROW()</f>
        <v>60</v>
      </c>
      <c r="G60" s="89"/>
      <c r="H60" s="89"/>
      <c r="I60" s="89"/>
      <c r="J60" s="282"/>
      <c r="K60" s="44"/>
      <c r="L60" s="77"/>
      <c r="N60" s="307" t="str">
        <f>IF(ABS(K60-SUM(K62,K61))&lt;=0.5,"OK","K60: ERROR")</f>
        <v>OK</v>
      </c>
      <c r="T60" s="220"/>
    </row>
    <row r="61" spans="1:22" ht="20.100000000000001" customHeight="1" x14ac:dyDescent="0.2">
      <c r="A61" s="254"/>
      <c r="B61" s="214" t="s">
        <v>413</v>
      </c>
      <c r="C61" s="254"/>
      <c r="D61" s="129" t="s">
        <v>414</v>
      </c>
      <c r="E61" s="254"/>
      <c r="F61" s="77">
        <f>ROW()</f>
        <v>61</v>
      </c>
      <c r="G61" s="89"/>
      <c r="H61" s="89"/>
      <c r="I61" s="89"/>
      <c r="J61" s="283"/>
      <c r="K61" s="44"/>
      <c r="L61" s="77"/>
      <c r="T61" s="254"/>
      <c r="V61" s="254"/>
    </row>
    <row r="62" spans="1:22" ht="20.100000000000001" customHeight="1" x14ac:dyDescent="0.2">
      <c r="A62" s="254"/>
      <c r="B62" s="214" t="s">
        <v>415</v>
      </c>
      <c r="C62" s="254"/>
      <c r="D62" s="129" t="s">
        <v>416</v>
      </c>
      <c r="E62" s="254"/>
      <c r="F62" s="77">
        <f>ROW()</f>
        <v>62</v>
      </c>
      <c r="G62" s="89"/>
      <c r="H62" s="89"/>
      <c r="I62" s="89"/>
      <c r="J62" s="283"/>
      <c r="K62" s="44"/>
      <c r="L62" s="77"/>
      <c r="T62" s="254"/>
      <c r="V62" s="254"/>
    </row>
    <row r="63" spans="1:22" ht="20.100000000000001" customHeight="1" x14ac:dyDescent="0.2">
      <c r="A63" s="97"/>
      <c r="B63" s="214">
        <v>2.9</v>
      </c>
      <c r="C63" s="97"/>
      <c r="D63" s="114" t="s">
        <v>36</v>
      </c>
      <c r="E63" s="97"/>
      <c r="F63" s="77">
        <f>ROW()</f>
        <v>63</v>
      </c>
      <c r="G63" s="89"/>
      <c r="H63" s="89"/>
      <c r="I63" s="89"/>
      <c r="J63" s="282"/>
      <c r="K63" s="44"/>
      <c r="L63" s="77"/>
      <c r="T63" s="220"/>
    </row>
    <row r="64" spans="1:22" ht="20.100000000000001" customHeight="1" x14ac:dyDescent="0.2">
      <c r="A64" s="21"/>
      <c r="B64" s="214" t="s">
        <v>88</v>
      </c>
      <c r="C64" s="97"/>
      <c r="D64" s="114" t="s">
        <v>42</v>
      </c>
      <c r="E64" s="21"/>
      <c r="F64" s="77">
        <f>ROW()</f>
        <v>64</v>
      </c>
      <c r="G64" s="89"/>
      <c r="H64" s="89"/>
      <c r="I64" s="89"/>
      <c r="J64" s="282"/>
      <c r="K64" s="44"/>
      <c r="L64" s="77"/>
    </row>
    <row r="65" spans="1:22" ht="20.100000000000001" customHeight="1" x14ac:dyDescent="0.2">
      <c r="A65" s="22"/>
      <c r="B65" s="214">
        <v>2.11</v>
      </c>
      <c r="C65" s="97"/>
      <c r="D65" s="114" t="s">
        <v>37</v>
      </c>
      <c r="E65" s="22"/>
      <c r="F65" s="77">
        <f>ROW()</f>
        <v>65</v>
      </c>
      <c r="G65" s="89"/>
      <c r="H65" s="89"/>
      <c r="I65" s="89"/>
      <c r="J65" s="282"/>
      <c r="K65" s="44"/>
      <c r="L65" s="77"/>
    </row>
    <row r="66" spans="1:22" s="48" customFormat="1" ht="20.100000000000001" customHeight="1" x14ac:dyDescent="0.2">
      <c r="A66" s="51"/>
      <c r="B66" s="227" t="s">
        <v>93</v>
      </c>
      <c r="C66" s="97"/>
      <c r="D66" s="132" t="s">
        <v>38</v>
      </c>
      <c r="E66" s="51"/>
      <c r="F66" s="77">
        <f>ROW()</f>
        <v>66</v>
      </c>
      <c r="G66" s="89"/>
      <c r="H66" s="89"/>
      <c r="I66" s="89"/>
      <c r="J66" s="282"/>
      <c r="K66" s="44"/>
      <c r="L66" s="77"/>
      <c r="V66" s="220"/>
    </row>
    <row r="67" spans="1:22" ht="20.100000000000001" customHeight="1" x14ac:dyDescent="0.2">
      <c r="B67" s="227" t="s">
        <v>94</v>
      </c>
      <c r="C67" s="97"/>
      <c r="D67" s="132" t="s">
        <v>39</v>
      </c>
      <c r="F67" s="77">
        <f>ROW()</f>
        <v>67</v>
      </c>
      <c r="G67" s="89"/>
      <c r="H67" s="89"/>
      <c r="I67" s="89"/>
      <c r="J67" s="282"/>
      <c r="K67" s="44"/>
      <c r="L67" s="77"/>
    </row>
    <row r="68" spans="1:22" ht="20.100000000000001" customHeight="1" x14ac:dyDescent="0.2">
      <c r="B68" s="227" t="s">
        <v>95</v>
      </c>
      <c r="C68" s="97"/>
      <c r="D68" s="132" t="s">
        <v>311</v>
      </c>
      <c r="F68" s="77">
        <f>ROW()</f>
        <v>68</v>
      </c>
      <c r="G68" s="89"/>
      <c r="H68" s="89"/>
      <c r="I68" s="89"/>
      <c r="J68" s="282"/>
      <c r="K68" s="44"/>
      <c r="L68" s="77"/>
      <c r="N68" s="307" t="str">
        <f>IF(K68-K69&gt;=-0.5,"OK","K68: WARNING")</f>
        <v>OK</v>
      </c>
    </row>
    <row r="69" spans="1:22" ht="20.100000000000001" customHeight="1" x14ac:dyDescent="0.2">
      <c r="B69" s="214" t="s">
        <v>89</v>
      </c>
      <c r="C69" s="97"/>
      <c r="D69" s="115" t="s">
        <v>279</v>
      </c>
      <c r="F69" s="77">
        <f>ROW()</f>
        <v>69</v>
      </c>
      <c r="G69" s="89"/>
      <c r="H69" s="89"/>
      <c r="I69" s="89"/>
      <c r="J69" s="282"/>
      <c r="K69" s="44"/>
      <c r="L69" s="77"/>
    </row>
    <row r="70" spans="1:22" ht="20.100000000000001" customHeight="1" x14ac:dyDescent="0.2">
      <c r="B70" s="214">
        <v>2.15</v>
      </c>
      <c r="C70" s="97"/>
      <c r="D70" s="132" t="s">
        <v>312</v>
      </c>
      <c r="F70" s="77">
        <f>ROW()</f>
        <v>70</v>
      </c>
      <c r="G70" s="207"/>
      <c r="H70" s="207"/>
      <c r="I70" s="207"/>
      <c r="J70" s="282"/>
      <c r="K70" s="45"/>
      <c r="L70" s="77"/>
    </row>
    <row r="71" spans="1:22" ht="20.100000000000001" customHeight="1" x14ac:dyDescent="0.2">
      <c r="B71" s="214">
        <v>2.16</v>
      </c>
      <c r="C71" s="97"/>
      <c r="D71" s="132" t="s">
        <v>326</v>
      </c>
      <c r="F71" s="77">
        <f>ROW()</f>
        <v>71</v>
      </c>
      <c r="G71" s="207"/>
      <c r="H71" s="207"/>
      <c r="I71" s="207"/>
      <c r="J71" s="282"/>
      <c r="K71" s="44"/>
      <c r="L71" s="77"/>
    </row>
    <row r="72" spans="1:22" ht="20.100000000000001" customHeight="1" x14ac:dyDescent="0.2">
      <c r="B72" s="214">
        <v>2.17</v>
      </c>
      <c r="C72" s="97"/>
      <c r="D72" s="103" t="s">
        <v>392</v>
      </c>
      <c r="F72" s="77">
        <f>ROW()</f>
        <v>72</v>
      </c>
      <c r="G72" s="207"/>
      <c r="H72" s="207"/>
      <c r="I72" s="207"/>
      <c r="J72" s="282"/>
      <c r="K72" s="44"/>
      <c r="L72" s="77"/>
    </row>
    <row r="73" spans="1:22" ht="20.100000000000001" customHeight="1" x14ac:dyDescent="0.2">
      <c r="B73" s="214">
        <v>2.1800000000000002</v>
      </c>
      <c r="C73" s="97"/>
      <c r="D73" s="103" t="s">
        <v>348</v>
      </c>
      <c r="F73" s="77">
        <f>ROW()</f>
        <v>73</v>
      </c>
      <c r="G73" s="207"/>
      <c r="H73" s="207"/>
      <c r="I73" s="207"/>
      <c r="J73" s="282"/>
      <c r="K73" s="44"/>
      <c r="L73" s="77"/>
    </row>
    <row r="74" spans="1:22" ht="20.100000000000001" customHeight="1" x14ac:dyDescent="0.2">
      <c r="B74" s="214">
        <v>2.19</v>
      </c>
      <c r="C74" s="193"/>
      <c r="D74" s="103" t="s">
        <v>313</v>
      </c>
      <c r="F74" s="77">
        <f>ROW()</f>
        <v>74</v>
      </c>
      <c r="G74" s="207"/>
      <c r="H74" s="207"/>
      <c r="I74" s="207"/>
      <c r="J74" s="282"/>
      <c r="K74" s="44"/>
      <c r="L74" s="77"/>
    </row>
    <row r="75" spans="1:22" ht="20.100000000000001" customHeight="1" x14ac:dyDescent="0.2">
      <c r="B75" s="214" t="s">
        <v>314</v>
      </c>
      <c r="C75" s="193"/>
      <c r="D75" s="129" t="s">
        <v>338</v>
      </c>
      <c r="F75" s="77">
        <f>ROW()</f>
        <v>75</v>
      </c>
      <c r="G75" s="207"/>
      <c r="H75" s="207"/>
      <c r="I75" s="207"/>
      <c r="J75" s="282"/>
      <c r="K75" s="44"/>
      <c r="L75" s="77"/>
    </row>
    <row r="76" spans="1:22" s="48" customFormat="1" ht="25.5" customHeight="1" x14ac:dyDescent="0.2">
      <c r="B76" s="226" t="s">
        <v>90</v>
      </c>
      <c r="C76" s="108"/>
      <c r="D76" s="133" t="s">
        <v>40</v>
      </c>
      <c r="F76" s="77">
        <f>ROW()</f>
        <v>76</v>
      </c>
      <c r="G76" s="207"/>
      <c r="H76" s="207"/>
      <c r="I76" s="207"/>
      <c r="J76" s="282"/>
      <c r="K76" s="44"/>
      <c r="L76" s="77"/>
      <c r="N76" s="307" t="str">
        <f>IF(ABS(K76-(K53+K54+K55+K56+K57+K58+K59+K60+K63+K64+K65+K66+K67+K68+K70+K71-K72+K73+K74))&lt;=0.5,"OK","K76: ERROR")</f>
        <v>OK</v>
      </c>
      <c r="O76" s="307" t="str">
        <f>IF(K76&gt;0,"OK","K76: ERROR")</f>
        <v>K76: ERROR</v>
      </c>
      <c r="P76" s="307" t="str">
        <f>IF(K76-K77&gt;=-0.5,"OK","K76: WARNING")</f>
        <v>OK</v>
      </c>
      <c r="Q76" s="307" t="str">
        <f>IF(IF(K76&lt;&gt;0,NOT(K76=K77),TRUE),"OK","K76: WARNING")</f>
        <v>OK</v>
      </c>
      <c r="R76" s="307" t="str">
        <f>IF(K76-SUM(K105,K108,K107,K104,K106)&gt;=-0.5,"OK","K76: WARNING")</f>
        <v>OK</v>
      </c>
      <c r="V76" s="220"/>
    </row>
    <row r="77" spans="1:22" ht="20.100000000000001" customHeight="1" x14ac:dyDescent="0.2">
      <c r="B77" s="214" t="s">
        <v>91</v>
      </c>
      <c r="C77" s="97"/>
      <c r="D77" s="129" t="s">
        <v>294</v>
      </c>
      <c r="F77" s="77">
        <f>ROW()</f>
        <v>77</v>
      </c>
      <c r="G77" s="89"/>
      <c r="H77" s="89"/>
      <c r="I77" s="89"/>
      <c r="J77" s="282"/>
      <c r="K77" s="44"/>
      <c r="L77" s="77"/>
      <c r="N77" s="307" t="str">
        <f>IF(K77-SUM(K78)&gt;=-0.5,"OK","K77: WARNING")</f>
        <v>OK</v>
      </c>
    </row>
    <row r="78" spans="1:22" ht="20.100000000000001" customHeight="1" x14ac:dyDescent="0.2">
      <c r="B78" s="227" t="s">
        <v>92</v>
      </c>
      <c r="C78" s="97"/>
      <c r="D78" s="116" t="s">
        <v>278</v>
      </c>
      <c r="F78" s="77">
        <f>ROW()</f>
        <v>78</v>
      </c>
      <c r="G78" s="89"/>
      <c r="H78" s="89"/>
      <c r="I78" s="89"/>
      <c r="J78" s="282"/>
      <c r="K78" s="44"/>
      <c r="L78" s="77"/>
    </row>
    <row r="79" spans="1:22" s="48" customFormat="1" ht="24.95" customHeight="1" x14ac:dyDescent="0.2">
      <c r="A79" s="52"/>
      <c r="B79" s="154" t="s">
        <v>98</v>
      </c>
      <c r="C79" s="111"/>
      <c r="D79" s="134" t="s">
        <v>97</v>
      </c>
      <c r="E79" s="52"/>
      <c r="F79" s="77"/>
      <c r="G79" s="89"/>
      <c r="H79" s="89"/>
      <c r="I79" s="89"/>
      <c r="J79" s="282"/>
      <c r="K79" s="46"/>
      <c r="L79" s="77"/>
      <c r="T79" s="53"/>
      <c r="V79" s="220"/>
    </row>
    <row r="80" spans="1:22" ht="20.100000000000001" customHeight="1" x14ac:dyDescent="0.2">
      <c r="B80" s="227" t="s">
        <v>99</v>
      </c>
      <c r="C80" s="97"/>
      <c r="D80" s="132" t="s">
        <v>103</v>
      </c>
      <c r="F80" s="77">
        <f>ROW()</f>
        <v>80</v>
      </c>
      <c r="G80" s="89"/>
      <c r="H80" s="89"/>
      <c r="I80" s="89"/>
      <c r="J80" s="282"/>
      <c r="K80" s="44"/>
      <c r="L80" s="77"/>
    </row>
    <row r="81" spans="1:22" ht="20.100000000000001" customHeight="1" x14ac:dyDescent="0.2">
      <c r="B81" s="227" t="s">
        <v>100</v>
      </c>
      <c r="C81" s="97"/>
      <c r="D81" s="132" t="s">
        <v>104</v>
      </c>
      <c r="F81" s="77">
        <f>ROW()</f>
        <v>81</v>
      </c>
      <c r="G81" s="89"/>
      <c r="H81" s="89"/>
      <c r="I81" s="89"/>
      <c r="J81" s="282"/>
      <c r="K81" s="44"/>
      <c r="L81" s="77"/>
    </row>
    <row r="82" spans="1:22" ht="20.100000000000001" customHeight="1" x14ac:dyDescent="0.2">
      <c r="B82" s="227" t="s">
        <v>101</v>
      </c>
      <c r="C82" s="97"/>
      <c r="D82" s="132" t="s">
        <v>105</v>
      </c>
      <c r="F82" s="77">
        <f>ROW()</f>
        <v>82</v>
      </c>
      <c r="G82" s="89"/>
      <c r="H82" s="89"/>
      <c r="I82" s="89"/>
      <c r="J82" s="282"/>
      <c r="K82" s="44"/>
      <c r="L82" s="77"/>
    </row>
    <row r="83" spans="1:22" ht="20.100000000000001" customHeight="1" x14ac:dyDescent="0.2">
      <c r="B83" s="228" t="s">
        <v>102</v>
      </c>
      <c r="C83" s="97"/>
      <c r="D83" s="106" t="s">
        <v>106</v>
      </c>
      <c r="F83" s="77">
        <f>ROW()</f>
        <v>83</v>
      </c>
      <c r="G83" s="89"/>
      <c r="H83" s="89"/>
      <c r="I83" s="89"/>
      <c r="J83" s="282"/>
      <c r="K83" s="44"/>
      <c r="L83" s="77"/>
    </row>
    <row r="84" spans="1:22" s="48" customFormat="1" ht="24.95" customHeight="1" x14ac:dyDescent="0.2">
      <c r="A84" s="52"/>
      <c r="B84" s="154" t="s">
        <v>355</v>
      </c>
      <c r="C84" s="111"/>
      <c r="D84" s="134" t="s">
        <v>354</v>
      </c>
      <c r="E84" s="52"/>
      <c r="F84" s="77"/>
      <c r="G84" s="89"/>
      <c r="H84" s="89"/>
      <c r="I84" s="89"/>
      <c r="J84" s="282"/>
      <c r="K84" s="46"/>
      <c r="L84" s="77"/>
      <c r="T84" s="53"/>
      <c r="V84" s="220"/>
    </row>
    <row r="85" spans="1:22" ht="20.100000000000001" customHeight="1" x14ac:dyDescent="0.2">
      <c r="B85" s="227" t="s">
        <v>107</v>
      </c>
      <c r="C85" s="97"/>
      <c r="D85" s="132" t="s">
        <v>109</v>
      </c>
      <c r="F85" s="77">
        <f>ROW()</f>
        <v>85</v>
      </c>
      <c r="G85" s="89"/>
      <c r="H85" s="89"/>
      <c r="I85" s="89"/>
      <c r="J85" s="282"/>
      <c r="K85" s="44"/>
      <c r="L85" s="77"/>
      <c r="N85" s="307" t="str">
        <f>IF(K85&lt;&gt;0,"OK","K85: WARNING")</f>
        <v>K85: WARNING</v>
      </c>
      <c r="O85" s="307" t="str">
        <f>IF(NOT(K85&lt;0),"OK","K85: ERROR")</f>
        <v>OK</v>
      </c>
    </row>
    <row r="86" spans="1:22" ht="20.100000000000001" customHeight="1" x14ac:dyDescent="0.2">
      <c r="B86" s="227" t="s">
        <v>108</v>
      </c>
      <c r="C86" s="97"/>
      <c r="D86" s="135" t="s">
        <v>110</v>
      </c>
      <c r="F86" s="77">
        <f>ROW()</f>
        <v>86</v>
      </c>
      <c r="G86" s="89"/>
      <c r="H86" s="89"/>
      <c r="I86" s="89"/>
      <c r="J86" s="282"/>
      <c r="K86" s="44"/>
      <c r="L86" s="77"/>
    </row>
    <row r="87" spans="1:22" s="48" customFormat="1" ht="24.95" customHeight="1" x14ac:dyDescent="0.2">
      <c r="A87" s="52"/>
      <c r="B87" s="154" t="s">
        <v>52</v>
      </c>
      <c r="C87" s="111"/>
      <c r="D87" s="134" t="s">
        <v>112</v>
      </c>
      <c r="E87" s="52"/>
      <c r="F87" s="77"/>
      <c r="G87" s="89"/>
      <c r="H87" s="89"/>
      <c r="I87" s="89"/>
      <c r="J87" s="243"/>
      <c r="K87" s="173"/>
      <c r="L87" s="77"/>
      <c r="T87" s="53"/>
      <c r="V87" s="220"/>
    </row>
    <row r="88" spans="1:22" ht="20.100000000000001" customHeight="1" x14ac:dyDescent="0.2">
      <c r="B88" s="227" t="s">
        <v>356</v>
      </c>
      <c r="C88" s="97"/>
      <c r="D88" s="132" t="s">
        <v>439</v>
      </c>
      <c r="F88" s="77">
        <f>ROW()</f>
        <v>88</v>
      </c>
      <c r="G88" s="89"/>
      <c r="H88" s="89"/>
      <c r="I88" s="89"/>
      <c r="J88" s="243"/>
      <c r="K88" s="44"/>
      <c r="L88" s="77"/>
      <c r="N88" s="307" t="str">
        <f>IF(OR(NOT(K88&lt;&gt;0),K88&gt;=0),"OK","K88: ERROR")</f>
        <v>OK</v>
      </c>
    </row>
    <row r="89" spans="1:22" ht="20.100000000000001" customHeight="1" x14ac:dyDescent="0.2">
      <c r="B89" s="227" t="s">
        <v>357</v>
      </c>
      <c r="C89" s="97"/>
      <c r="D89" s="135" t="s">
        <v>359</v>
      </c>
      <c r="F89" s="77">
        <f>ROW()</f>
        <v>89</v>
      </c>
      <c r="G89" s="89"/>
      <c r="H89" s="89"/>
      <c r="I89" s="89"/>
      <c r="J89" s="282"/>
      <c r="K89" s="44"/>
      <c r="L89" s="77"/>
    </row>
    <row r="90" spans="1:22" s="48" customFormat="1" ht="24.95" customHeight="1" x14ac:dyDescent="0.2">
      <c r="A90" s="52"/>
      <c r="B90" s="154" t="s">
        <v>358</v>
      </c>
      <c r="C90" s="111"/>
      <c r="D90" s="134" t="s">
        <v>339</v>
      </c>
      <c r="E90" s="52"/>
      <c r="F90" s="77"/>
      <c r="G90" s="89"/>
      <c r="H90" s="89"/>
      <c r="I90" s="89"/>
      <c r="J90" s="282"/>
      <c r="K90" s="46"/>
      <c r="L90" s="77"/>
      <c r="T90" s="53"/>
      <c r="V90" s="220"/>
    </row>
    <row r="91" spans="1:22" ht="20.100000000000001" customHeight="1" x14ac:dyDescent="0.2">
      <c r="B91" s="227" t="s">
        <v>115</v>
      </c>
      <c r="C91" s="97"/>
      <c r="D91" s="132" t="s">
        <v>118</v>
      </c>
      <c r="F91" s="77">
        <f>ROW()</f>
        <v>91</v>
      </c>
      <c r="G91" s="89"/>
      <c r="H91" s="89"/>
      <c r="I91" s="89"/>
      <c r="J91" s="282"/>
      <c r="K91" s="44"/>
      <c r="L91" s="77"/>
      <c r="N91" s="307" t="str">
        <f>IF(K91-SUM(K92,K93)&gt;=-0.5,"OK","K91: WARNING")</f>
        <v>OK</v>
      </c>
    </row>
    <row r="92" spans="1:22" ht="20.100000000000001" customHeight="1" x14ac:dyDescent="0.2">
      <c r="B92" s="227" t="s">
        <v>269</v>
      </c>
      <c r="C92" s="97"/>
      <c r="D92" s="112" t="s">
        <v>340</v>
      </c>
      <c r="F92" s="77">
        <f>ROW()</f>
        <v>92</v>
      </c>
      <c r="G92" s="207"/>
      <c r="H92" s="207"/>
      <c r="I92" s="207"/>
      <c r="J92" s="282"/>
      <c r="K92" s="44"/>
      <c r="L92" s="77"/>
    </row>
    <row r="93" spans="1:22" ht="20.100000000000001" customHeight="1" x14ac:dyDescent="0.2">
      <c r="B93" s="227" t="s">
        <v>270</v>
      </c>
      <c r="C93" s="97"/>
      <c r="D93" s="112" t="s">
        <v>395</v>
      </c>
      <c r="F93" s="77">
        <f>ROW()</f>
        <v>93</v>
      </c>
      <c r="G93" s="207"/>
      <c r="H93" s="207"/>
      <c r="I93" s="207"/>
      <c r="J93" s="282"/>
      <c r="K93" s="44"/>
      <c r="L93" s="77"/>
    </row>
    <row r="94" spans="1:22" ht="20.100000000000001" customHeight="1" x14ac:dyDescent="0.2">
      <c r="B94" s="227" t="s">
        <v>116</v>
      </c>
      <c r="C94" s="97"/>
      <c r="D94" s="135" t="s">
        <v>119</v>
      </c>
      <c r="F94" s="77">
        <f>ROW()</f>
        <v>94</v>
      </c>
      <c r="G94" s="207"/>
      <c r="H94" s="207"/>
      <c r="I94" s="207"/>
      <c r="J94" s="282"/>
      <c r="K94" s="44"/>
      <c r="L94" s="77"/>
    </row>
    <row r="95" spans="1:22" ht="32.1" customHeight="1" x14ac:dyDescent="0.2">
      <c r="B95" s="301" t="s">
        <v>486</v>
      </c>
      <c r="C95" s="97"/>
      <c r="D95" s="211" t="s">
        <v>440</v>
      </c>
      <c r="F95" s="77">
        <f>ROW()</f>
        <v>95</v>
      </c>
      <c r="G95" s="207"/>
      <c r="H95" s="207"/>
      <c r="I95" s="207"/>
      <c r="J95" s="282"/>
      <c r="K95" s="44"/>
      <c r="L95" s="77"/>
    </row>
    <row r="96" spans="1:22" ht="32.1" customHeight="1" x14ac:dyDescent="0.2">
      <c r="B96" s="301" t="s">
        <v>487</v>
      </c>
      <c r="C96" s="254"/>
      <c r="D96" s="172" t="s">
        <v>417</v>
      </c>
      <c r="F96" s="77">
        <f>ROW()</f>
        <v>96</v>
      </c>
      <c r="G96" s="207"/>
      <c r="H96" s="207"/>
      <c r="I96" s="207"/>
      <c r="J96" s="283"/>
      <c r="K96" s="44"/>
      <c r="L96" s="77"/>
      <c r="V96" s="254"/>
    </row>
    <row r="97" spans="1:22" ht="20.100000000000001" customHeight="1" x14ac:dyDescent="0.2">
      <c r="B97" s="227" t="s">
        <v>418</v>
      </c>
      <c r="C97" s="100"/>
      <c r="D97" s="172" t="s">
        <v>271</v>
      </c>
      <c r="F97" s="77">
        <f>ROW()</f>
        <v>97</v>
      </c>
      <c r="G97" s="207"/>
      <c r="H97" s="207"/>
      <c r="I97" s="207"/>
      <c r="J97" s="282"/>
      <c r="K97" s="44"/>
      <c r="L97" s="77"/>
    </row>
    <row r="98" spans="1:22" s="48" customFormat="1" ht="27" customHeight="1" x14ac:dyDescent="0.2">
      <c r="A98" s="52"/>
      <c r="B98" s="154" t="s">
        <v>360</v>
      </c>
      <c r="C98" s="212"/>
      <c r="D98" s="136" t="s">
        <v>341</v>
      </c>
      <c r="E98" s="52"/>
      <c r="F98" s="77"/>
      <c r="G98" s="207"/>
      <c r="H98" s="207"/>
      <c r="I98" s="207"/>
      <c r="J98" s="282"/>
      <c r="K98" s="46"/>
      <c r="L98" s="77"/>
      <c r="T98" s="53"/>
      <c r="V98" s="220"/>
    </row>
    <row r="99" spans="1:22" ht="20.100000000000001" customHeight="1" x14ac:dyDescent="0.2">
      <c r="B99" s="227" t="s">
        <v>122</v>
      </c>
      <c r="C99" s="97"/>
      <c r="D99" s="132" t="s">
        <v>131</v>
      </c>
      <c r="F99" s="77">
        <f>ROW()</f>
        <v>99</v>
      </c>
      <c r="G99" s="207"/>
      <c r="H99" s="207"/>
      <c r="I99" s="207"/>
      <c r="J99" s="282"/>
      <c r="K99" s="44"/>
      <c r="L99" s="77"/>
    </row>
    <row r="100" spans="1:22" ht="20.100000000000001" customHeight="1" x14ac:dyDescent="0.2">
      <c r="B100" s="227" t="s">
        <v>123</v>
      </c>
      <c r="C100" s="97"/>
      <c r="D100" s="135" t="s">
        <v>315</v>
      </c>
      <c r="F100" s="77">
        <f>ROW()</f>
        <v>100</v>
      </c>
      <c r="G100" s="207"/>
      <c r="H100" s="207"/>
      <c r="I100" s="207"/>
      <c r="J100" s="282"/>
      <c r="K100" s="44"/>
      <c r="L100" s="77"/>
    </row>
    <row r="101" spans="1:22" ht="20.100000000000001" customHeight="1" x14ac:dyDescent="0.2">
      <c r="B101" s="227" t="s">
        <v>124</v>
      </c>
      <c r="C101" s="97"/>
      <c r="D101" s="135" t="s">
        <v>132</v>
      </c>
      <c r="F101" s="77">
        <f>ROW()</f>
        <v>101</v>
      </c>
      <c r="G101" s="207"/>
      <c r="H101" s="207"/>
      <c r="I101" s="207"/>
      <c r="J101" s="282"/>
      <c r="K101" s="44"/>
      <c r="L101" s="77"/>
    </row>
    <row r="102" spans="1:22" ht="20.100000000000001" customHeight="1" x14ac:dyDescent="0.2">
      <c r="B102" s="227" t="s">
        <v>125</v>
      </c>
      <c r="C102" s="97"/>
      <c r="D102" s="135" t="s">
        <v>133</v>
      </c>
      <c r="F102" s="77">
        <f>ROW()</f>
        <v>102</v>
      </c>
      <c r="G102" s="207"/>
      <c r="H102" s="207"/>
      <c r="I102" s="207"/>
      <c r="J102" s="282"/>
      <c r="K102" s="44"/>
      <c r="L102" s="77"/>
    </row>
    <row r="103" spans="1:22" ht="20.100000000000001" customHeight="1" x14ac:dyDescent="0.2">
      <c r="B103" s="227" t="s">
        <v>126</v>
      </c>
      <c r="C103" s="97"/>
      <c r="D103" s="135" t="s">
        <v>134</v>
      </c>
      <c r="F103" s="77">
        <f>ROW()</f>
        <v>103</v>
      </c>
      <c r="G103" s="207"/>
      <c r="H103" s="207"/>
      <c r="I103" s="207"/>
      <c r="J103" s="282"/>
      <c r="K103" s="44"/>
      <c r="L103" s="77"/>
    </row>
    <row r="104" spans="1:22" ht="20.100000000000001" customHeight="1" x14ac:dyDescent="0.2">
      <c r="B104" s="227" t="s">
        <v>127</v>
      </c>
      <c r="C104" s="97"/>
      <c r="D104" s="135" t="s">
        <v>135</v>
      </c>
      <c r="F104" s="77">
        <f>ROW()</f>
        <v>104</v>
      </c>
      <c r="G104" s="207"/>
      <c r="H104" s="207"/>
      <c r="I104" s="207"/>
      <c r="J104" s="282"/>
      <c r="K104" s="44"/>
      <c r="L104" s="77"/>
    </row>
    <row r="105" spans="1:22" ht="20.100000000000001" customHeight="1" x14ac:dyDescent="0.2">
      <c r="B105" s="227" t="s">
        <v>128</v>
      </c>
      <c r="C105" s="97"/>
      <c r="D105" s="135" t="s">
        <v>316</v>
      </c>
      <c r="F105" s="77">
        <f>ROW()</f>
        <v>105</v>
      </c>
      <c r="G105" s="207"/>
      <c r="H105" s="207"/>
      <c r="I105" s="207"/>
      <c r="J105" s="282"/>
      <c r="K105" s="44"/>
      <c r="L105" s="77"/>
    </row>
    <row r="106" spans="1:22" ht="20.100000000000001" customHeight="1" x14ac:dyDescent="0.2">
      <c r="B106" s="227" t="s">
        <v>129</v>
      </c>
      <c r="C106" s="97"/>
      <c r="D106" s="135" t="s">
        <v>136</v>
      </c>
      <c r="F106" s="77">
        <f>ROW()</f>
        <v>106</v>
      </c>
      <c r="G106" s="89"/>
      <c r="H106" s="89"/>
      <c r="I106" s="89"/>
      <c r="J106" s="282"/>
      <c r="K106" s="44"/>
      <c r="L106" s="77"/>
    </row>
    <row r="107" spans="1:22" ht="20.100000000000001" customHeight="1" x14ac:dyDescent="0.2">
      <c r="B107" s="227" t="s">
        <v>130</v>
      </c>
      <c r="C107" s="97"/>
      <c r="D107" s="135" t="s">
        <v>137</v>
      </c>
      <c r="F107" s="77">
        <f>ROW()</f>
        <v>107</v>
      </c>
      <c r="G107" s="89"/>
      <c r="H107" s="89"/>
      <c r="I107" s="89"/>
      <c r="J107" s="282"/>
      <c r="K107" s="44"/>
      <c r="L107" s="77"/>
    </row>
    <row r="108" spans="1:22" ht="20.100000000000001" customHeight="1" x14ac:dyDescent="0.2">
      <c r="B108" s="227" t="s">
        <v>121</v>
      </c>
      <c r="C108" s="97"/>
      <c r="D108" s="135" t="s">
        <v>138</v>
      </c>
      <c r="F108" s="77">
        <f>ROW()</f>
        <v>108</v>
      </c>
      <c r="G108" s="89"/>
      <c r="H108" s="89"/>
      <c r="I108" s="89"/>
      <c r="J108" s="282"/>
      <c r="K108" s="44"/>
      <c r="L108" s="77"/>
    </row>
    <row r="109" spans="1:22" s="48" customFormat="1" ht="27" customHeight="1" x14ac:dyDescent="0.2">
      <c r="A109" s="52"/>
      <c r="B109" s="154" t="s">
        <v>139</v>
      </c>
      <c r="C109" s="111"/>
      <c r="D109" s="136" t="s">
        <v>140</v>
      </c>
      <c r="E109" s="52"/>
      <c r="F109" s="77"/>
      <c r="G109" s="89"/>
      <c r="H109" s="89"/>
      <c r="I109" s="89"/>
      <c r="J109" s="282"/>
      <c r="K109" s="46"/>
      <c r="L109" s="77"/>
      <c r="T109" s="53"/>
      <c r="V109" s="220"/>
    </row>
    <row r="110" spans="1:22" ht="24.95" customHeight="1" x14ac:dyDescent="0.2">
      <c r="B110" s="227" t="s">
        <v>351</v>
      </c>
      <c r="C110" s="97"/>
      <c r="D110" s="138" t="s">
        <v>156</v>
      </c>
      <c r="F110" s="77">
        <f>ROW()</f>
        <v>110</v>
      </c>
      <c r="G110" s="207"/>
      <c r="H110" s="207"/>
      <c r="I110" s="244"/>
      <c r="J110" s="284"/>
      <c r="K110" s="44"/>
      <c r="L110" s="77"/>
      <c r="M110" s="48"/>
      <c r="N110" s="307" t="str">
        <f>IF(ABS(K110-SUM(K113,K111))&lt;=0.5,"OK","K110: ERROR")</f>
        <v>OK</v>
      </c>
    </row>
    <row r="111" spans="1:22" ht="20.100000000000001" customHeight="1" x14ac:dyDescent="0.2">
      <c r="B111" s="227" t="s">
        <v>141</v>
      </c>
      <c r="C111" s="97"/>
      <c r="D111" s="139" t="s">
        <v>151</v>
      </c>
      <c r="F111" s="77">
        <f>ROW()</f>
        <v>111</v>
      </c>
      <c r="G111" s="207"/>
      <c r="H111" s="207"/>
      <c r="I111" s="207"/>
      <c r="J111" s="284"/>
      <c r="K111" s="44"/>
      <c r="L111" s="77"/>
      <c r="N111" s="307" t="str">
        <f>IF(K111-K112&gt;=-0.5,"OK","K111: WARNING")</f>
        <v>OK</v>
      </c>
    </row>
    <row r="112" spans="1:22" ht="20.100000000000001" customHeight="1" x14ac:dyDescent="0.2">
      <c r="B112" s="227" t="s">
        <v>142</v>
      </c>
      <c r="C112" s="97"/>
      <c r="D112" s="140" t="s">
        <v>388</v>
      </c>
      <c r="F112" s="77">
        <f>ROW()</f>
        <v>112</v>
      </c>
      <c r="G112" s="207"/>
      <c r="H112" s="207"/>
      <c r="I112" s="207"/>
      <c r="J112" s="284"/>
      <c r="K112" s="44"/>
      <c r="L112" s="77"/>
    </row>
    <row r="113" spans="2:22" ht="20.100000000000001" customHeight="1" x14ac:dyDescent="0.2">
      <c r="B113" s="227" t="s">
        <v>152</v>
      </c>
      <c r="C113" s="97"/>
      <c r="D113" s="112" t="s">
        <v>153</v>
      </c>
      <c r="F113" s="77">
        <f>ROW()</f>
        <v>113</v>
      </c>
      <c r="G113" s="207"/>
      <c r="H113" s="207"/>
      <c r="I113" s="207"/>
      <c r="J113" s="284"/>
      <c r="K113" s="44"/>
      <c r="L113" s="77"/>
      <c r="N113" s="307" t="str">
        <f>IF(K113-K114&gt;=-0.5,"OK","K113: WARNING")</f>
        <v>OK</v>
      </c>
      <c r="O113" s="307" t="str">
        <f>IF(ABS(K113-(K114+K115+K116+K117))&lt;=0.5,"OK","K113: ERROR")</f>
        <v>OK</v>
      </c>
    </row>
    <row r="114" spans="2:22" ht="20.100000000000001" customHeight="1" x14ac:dyDescent="0.2">
      <c r="B114" s="227" t="s">
        <v>143</v>
      </c>
      <c r="C114" s="97"/>
      <c r="D114" s="140" t="s">
        <v>389</v>
      </c>
      <c r="F114" s="77">
        <f>ROW()</f>
        <v>114</v>
      </c>
      <c r="G114" s="207"/>
      <c r="H114" s="207"/>
      <c r="I114" s="207"/>
      <c r="J114" s="284"/>
      <c r="K114" s="44"/>
      <c r="L114" s="77"/>
    </row>
    <row r="115" spans="2:22" ht="20.100000000000001" customHeight="1" x14ac:dyDescent="0.2">
      <c r="B115" s="227" t="s">
        <v>144</v>
      </c>
      <c r="C115" s="97"/>
      <c r="D115" s="140" t="s">
        <v>298</v>
      </c>
      <c r="F115" s="77">
        <f>ROW()</f>
        <v>115</v>
      </c>
      <c r="G115" s="207"/>
      <c r="H115" s="207"/>
      <c r="I115" s="207"/>
      <c r="J115" s="284"/>
      <c r="K115" s="44"/>
      <c r="L115" s="77"/>
    </row>
    <row r="116" spans="2:22" ht="20.100000000000001" customHeight="1" x14ac:dyDescent="0.2">
      <c r="B116" s="227" t="s">
        <v>145</v>
      </c>
      <c r="C116" s="97"/>
      <c r="D116" s="140" t="s">
        <v>299</v>
      </c>
      <c r="F116" s="77">
        <f>ROW()</f>
        <v>116</v>
      </c>
      <c r="G116" s="207"/>
      <c r="H116" s="207"/>
      <c r="I116" s="207"/>
      <c r="J116" s="284"/>
      <c r="K116" s="44"/>
      <c r="L116" s="77"/>
    </row>
    <row r="117" spans="2:22" ht="20.100000000000001" customHeight="1" x14ac:dyDescent="0.2">
      <c r="B117" s="227" t="s">
        <v>146</v>
      </c>
      <c r="C117" s="97"/>
      <c r="D117" s="140" t="s">
        <v>300</v>
      </c>
      <c r="F117" s="77">
        <f>ROW()</f>
        <v>117</v>
      </c>
      <c r="G117" s="207"/>
      <c r="H117" s="207"/>
      <c r="I117" s="207"/>
      <c r="J117" s="284"/>
      <c r="K117" s="44"/>
      <c r="L117" s="77"/>
    </row>
    <row r="118" spans="2:22" ht="20.100000000000001" customHeight="1" x14ac:dyDescent="0.2">
      <c r="B118" s="227" t="s">
        <v>352</v>
      </c>
      <c r="C118" s="97"/>
      <c r="D118" s="135" t="s">
        <v>154</v>
      </c>
      <c r="F118" s="77">
        <f>ROW()</f>
        <v>118</v>
      </c>
      <c r="G118" s="207"/>
      <c r="H118" s="244"/>
      <c r="I118" s="207"/>
      <c r="J118" s="284"/>
      <c r="K118" s="44"/>
      <c r="L118" s="77"/>
      <c r="N118" s="307" t="str">
        <f>IF(ABS(K118-SUM(K120,K121,K122,K119))&lt;=0.5,"OK","K118: ERROR")</f>
        <v>OK</v>
      </c>
    </row>
    <row r="119" spans="2:22" ht="20.100000000000001" customHeight="1" x14ac:dyDescent="0.2">
      <c r="B119" s="227" t="s">
        <v>147</v>
      </c>
      <c r="C119" s="97"/>
      <c r="D119" s="112" t="s">
        <v>295</v>
      </c>
      <c r="F119" s="77">
        <f>ROW()</f>
        <v>119</v>
      </c>
      <c r="G119" s="207"/>
      <c r="H119" s="207"/>
      <c r="I119" s="207"/>
      <c r="J119" s="284"/>
      <c r="K119" s="44"/>
      <c r="L119" s="77"/>
    </row>
    <row r="120" spans="2:22" ht="20.100000000000001" customHeight="1" x14ac:dyDescent="0.2">
      <c r="B120" s="227" t="s">
        <v>148</v>
      </c>
      <c r="C120" s="97"/>
      <c r="D120" s="112" t="s">
        <v>296</v>
      </c>
      <c r="F120" s="77">
        <f>ROW()</f>
        <v>120</v>
      </c>
      <c r="G120" s="207"/>
      <c r="H120" s="207"/>
      <c r="I120" s="207"/>
      <c r="J120" s="284"/>
      <c r="K120" s="44"/>
      <c r="L120" s="77"/>
    </row>
    <row r="121" spans="2:22" ht="20.100000000000001" customHeight="1" x14ac:dyDescent="0.2">
      <c r="B121" s="227" t="s">
        <v>149</v>
      </c>
      <c r="C121" s="97"/>
      <c r="D121" s="112" t="s">
        <v>297</v>
      </c>
      <c r="F121" s="77">
        <f>ROW()</f>
        <v>121</v>
      </c>
      <c r="G121" s="207"/>
      <c r="H121" s="207"/>
      <c r="I121" s="207"/>
      <c r="J121" s="284"/>
      <c r="K121" s="44"/>
      <c r="L121" s="77"/>
    </row>
    <row r="122" spans="2:22" ht="20.100000000000001" customHeight="1" x14ac:dyDescent="0.2">
      <c r="B122" s="227" t="s">
        <v>150</v>
      </c>
      <c r="C122" s="97"/>
      <c r="D122" s="112" t="s">
        <v>17</v>
      </c>
      <c r="F122" s="77">
        <f>ROW()</f>
        <v>122</v>
      </c>
      <c r="G122" s="207"/>
      <c r="H122" s="207"/>
      <c r="I122" s="207"/>
      <c r="J122" s="284"/>
      <c r="K122" s="44"/>
      <c r="L122" s="77"/>
    </row>
    <row r="123" spans="2:22" ht="30" customHeight="1" x14ac:dyDescent="0.2">
      <c r="B123" s="154" t="s">
        <v>470</v>
      </c>
      <c r="C123" s="257"/>
      <c r="D123" s="136" t="s">
        <v>419</v>
      </c>
      <c r="F123" s="77"/>
      <c r="G123" s="207"/>
      <c r="H123" s="207"/>
      <c r="I123" s="207"/>
      <c r="J123" s="284"/>
      <c r="K123" s="46"/>
      <c r="L123" s="77"/>
      <c r="V123" s="254"/>
    </row>
    <row r="124" spans="2:22" ht="20.100000000000001" customHeight="1" x14ac:dyDescent="0.2">
      <c r="B124" s="289" t="s">
        <v>483</v>
      </c>
      <c r="C124" s="254"/>
      <c r="D124" s="258" t="s">
        <v>481</v>
      </c>
      <c r="F124" s="77">
        <f>ROW()</f>
        <v>124</v>
      </c>
      <c r="G124" s="207"/>
      <c r="H124" s="207"/>
      <c r="I124" s="207"/>
      <c r="J124" s="283"/>
      <c r="K124" s="44"/>
      <c r="L124" s="77"/>
      <c r="N124" s="307" t="str">
        <f>IF(AND(IF(K124&gt;0,K125&gt;0,TRUE),IF(K125&gt;0,K124&gt;0,TRUE)),"OK","K124: ERROR")</f>
        <v>OK</v>
      </c>
      <c r="O124" s="307" t="str">
        <f>IF(OR(OR(IF(K124&gt;0,NOT(K126&lt;&gt;0),TRUE),IF(K126&gt;0,NOT(K124&lt;&gt;0),TRUE)),AND(NOT(K124&lt;&gt;0),NOT(K126&lt;&gt;0))),"OK","K124: ERROR")</f>
        <v>OK</v>
      </c>
      <c r="V124" s="254"/>
    </row>
    <row r="125" spans="2:22" ht="32.1" customHeight="1" x14ac:dyDescent="0.2">
      <c r="B125" s="301" t="s">
        <v>488</v>
      </c>
      <c r="C125" s="254"/>
      <c r="D125" s="259" t="s">
        <v>484</v>
      </c>
      <c r="F125" s="77">
        <f>ROW()</f>
        <v>125</v>
      </c>
      <c r="G125" s="207"/>
      <c r="H125" s="207"/>
      <c r="I125" s="207"/>
      <c r="J125" s="283"/>
      <c r="K125" s="44"/>
      <c r="L125" s="77"/>
      <c r="V125" s="254"/>
    </row>
    <row r="126" spans="2:22" ht="20.100000000000001" customHeight="1" x14ac:dyDescent="0.2">
      <c r="B126" s="227" t="s">
        <v>420</v>
      </c>
      <c r="C126" s="254"/>
      <c r="D126" s="259" t="s">
        <v>467</v>
      </c>
      <c r="F126" s="77">
        <f>ROW()</f>
        <v>126</v>
      </c>
      <c r="G126" s="207"/>
      <c r="H126" s="207"/>
      <c r="I126" s="207"/>
      <c r="J126" s="283"/>
      <c r="K126" s="44"/>
      <c r="L126" s="77"/>
      <c r="N126" s="307" t="str">
        <f>IF(AND(IF(K126&gt;0,K127&gt;0,TRUE),IF(K127&gt;0,K126&gt;0,TRUE)),"OK","K126: ERROR")</f>
        <v>OK</v>
      </c>
      <c r="V126" s="254"/>
    </row>
    <row r="127" spans="2:22" ht="32.1" customHeight="1" x14ac:dyDescent="0.2">
      <c r="B127" s="301" t="s">
        <v>490</v>
      </c>
      <c r="C127" s="254"/>
      <c r="D127" s="259" t="s">
        <v>489</v>
      </c>
      <c r="F127" s="77">
        <f>ROW()</f>
        <v>127</v>
      </c>
      <c r="G127" s="207"/>
      <c r="H127" s="207"/>
      <c r="I127" s="207"/>
      <c r="J127" s="283"/>
      <c r="K127" s="44"/>
      <c r="L127" s="77"/>
      <c r="V127" s="254"/>
    </row>
    <row r="128" spans="2:22" ht="32.1" customHeight="1" x14ac:dyDescent="0.2">
      <c r="B128" s="154" t="s">
        <v>471</v>
      </c>
      <c r="C128" s="257"/>
      <c r="D128" s="136" t="s">
        <v>421</v>
      </c>
      <c r="F128" s="77"/>
      <c r="G128" s="207"/>
      <c r="H128" s="207"/>
      <c r="I128" s="207"/>
      <c r="J128" s="284"/>
      <c r="K128" s="46"/>
      <c r="L128" s="77"/>
      <c r="V128" s="254"/>
    </row>
    <row r="129" spans="2:28" ht="20.100000000000001" customHeight="1" x14ac:dyDescent="0.2">
      <c r="B129" s="227" t="s">
        <v>422</v>
      </c>
      <c r="C129" s="52"/>
      <c r="D129" s="258" t="s">
        <v>482</v>
      </c>
      <c r="F129" s="77">
        <f>ROW()</f>
        <v>129</v>
      </c>
      <c r="G129" s="207"/>
      <c r="H129" s="207"/>
      <c r="I129" s="207"/>
      <c r="J129" s="283"/>
      <c r="K129" s="44"/>
      <c r="L129" s="77"/>
      <c r="N129" s="307" t="str">
        <f>IF(AND(IF(K129&gt;0,K130&gt;0,TRUE),IF(K130&gt;0,K129&gt;0,TRUE)),"OK","K129: ERROR")</f>
        <v>OK</v>
      </c>
      <c r="O129" s="307" t="str">
        <f>IF(OR(OR(IF(K129&gt;0,NOT(K131&lt;&gt;0),TRUE),IF(K131&gt;0,NOT(K129&lt;&gt;0),TRUE)),AND(NOT(K129&lt;&gt;0),NOT(K131&lt;&gt;0))),"OK","K129: ERROR")</f>
        <v>OK</v>
      </c>
      <c r="V129" s="254"/>
    </row>
    <row r="130" spans="2:28" ht="32.1" customHeight="1" x14ac:dyDescent="0.2">
      <c r="B130" s="301" t="s">
        <v>491</v>
      </c>
      <c r="C130" s="52"/>
      <c r="D130" s="259" t="s">
        <v>485</v>
      </c>
      <c r="F130" s="77">
        <f>ROW()</f>
        <v>130</v>
      </c>
      <c r="G130" s="207"/>
      <c r="H130" s="207"/>
      <c r="I130" s="207"/>
      <c r="J130" s="283"/>
      <c r="K130" s="44"/>
      <c r="L130" s="77"/>
      <c r="V130" s="254"/>
    </row>
    <row r="131" spans="2:28" ht="20.100000000000001" customHeight="1" x14ac:dyDescent="0.2">
      <c r="B131" s="227" t="s">
        <v>423</v>
      </c>
      <c r="C131" s="52"/>
      <c r="D131" s="259" t="s">
        <v>468</v>
      </c>
      <c r="F131" s="77">
        <f>ROW()</f>
        <v>131</v>
      </c>
      <c r="G131" s="207"/>
      <c r="H131" s="207"/>
      <c r="I131" s="207"/>
      <c r="J131" s="283"/>
      <c r="K131" s="44"/>
      <c r="L131" s="77"/>
      <c r="N131" s="307" t="str">
        <f>IF(AND(IF(K131&gt;0,K132&gt;0,TRUE),IF(K132&gt;0,K131&gt;0,TRUE)),"OK","K131: ERROR")</f>
        <v>OK</v>
      </c>
      <c r="V131" s="254"/>
    </row>
    <row r="132" spans="2:28" ht="32.1" customHeight="1" x14ac:dyDescent="0.2">
      <c r="B132" s="301" t="s">
        <v>492</v>
      </c>
      <c r="C132" s="52"/>
      <c r="D132" s="259" t="s">
        <v>500</v>
      </c>
      <c r="F132" s="77">
        <f>ROW()</f>
        <v>132</v>
      </c>
      <c r="G132" s="207"/>
      <c r="H132" s="207"/>
      <c r="I132" s="207"/>
      <c r="J132" s="283"/>
      <c r="K132" s="44"/>
      <c r="L132" s="77"/>
      <c r="V132" s="254"/>
    </row>
    <row r="133" spans="2:28" s="97" customFormat="1" ht="6" customHeight="1" x14ac:dyDescent="0.2">
      <c r="B133" s="290"/>
      <c r="C133" s="40"/>
      <c r="D133" s="40"/>
      <c r="E133" s="40"/>
      <c r="F133" s="40"/>
      <c r="G133" s="23"/>
      <c r="H133" s="23"/>
      <c r="I133" s="23"/>
      <c r="J133" s="285"/>
      <c r="K133" s="40"/>
      <c r="L133" s="4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</row>
    <row r="134" spans="2:28" s="97" customFormat="1" x14ac:dyDescent="0.2">
      <c r="B134" s="291"/>
      <c r="G134" s="20"/>
      <c r="H134" s="20"/>
      <c r="I134" s="20"/>
      <c r="J134" s="16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</row>
    <row r="135" spans="2:28" s="182" customFormat="1" x14ac:dyDescent="0.2">
      <c r="B135" s="218" t="s">
        <v>353</v>
      </c>
      <c r="D135" s="184" t="s">
        <v>289</v>
      </c>
      <c r="G135" s="20"/>
      <c r="H135" s="20"/>
      <c r="I135" s="20"/>
      <c r="J135" s="16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</row>
    <row r="136" spans="2:28" s="97" customFormat="1" ht="12.95" customHeight="1" x14ac:dyDescent="0.2">
      <c r="B136" s="185"/>
      <c r="C136" s="186"/>
      <c r="D136" s="187"/>
      <c r="G136" s="20"/>
      <c r="H136" s="20"/>
      <c r="I136" s="20"/>
      <c r="J136" s="16"/>
      <c r="K136" s="220"/>
      <c r="L136" s="220"/>
      <c r="M136" s="220"/>
      <c r="N136" s="307" t="str">
        <f>IF(ABS('AU301'!K25-('AU301'!K110-'AU304'!S38))&lt;=0.5,"OK","K25: ERROR")</f>
        <v>OK</v>
      </c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</row>
    <row r="137" spans="2:28" s="97" customFormat="1" ht="12.95" customHeight="1" x14ac:dyDescent="0.2">
      <c r="B137" s="185"/>
      <c r="C137" s="186"/>
      <c r="D137" s="188"/>
      <c r="G137" s="20"/>
      <c r="H137" s="20"/>
      <c r="I137" s="20"/>
      <c r="J137" s="16"/>
      <c r="K137" s="220"/>
      <c r="L137" s="220"/>
      <c r="M137" s="220"/>
      <c r="N137" s="307" t="str">
        <f>IF(ABS('AU301'!K26-('AU301'!K118-'AU304'!S39))&lt;=0.5,"OK","K26: ERROR")</f>
        <v>OK</v>
      </c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</row>
    <row r="138" spans="2:28" s="97" customFormat="1" ht="12.95" customHeight="1" x14ac:dyDescent="0.2">
      <c r="B138" s="185"/>
      <c r="C138" s="186"/>
      <c r="D138" s="189"/>
      <c r="G138" s="20"/>
      <c r="H138" s="20"/>
      <c r="I138" s="20"/>
      <c r="J138" s="16"/>
      <c r="K138" s="220"/>
      <c r="L138" s="220"/>
      <c r="M138" s="220"/>
      <c r="N138" s="307" t="str">
        <f>IF(ABS('AU301'!K65-SUM('AU304'!S30,'AU304'!S23,'AU304'!S31,'AU304'!S21,'AU304'!S22,'AU304'!S32))&lt;=0.5,"OK","K65: ERROR")</f>
        <v>OK</v>
      </c>
      <c r="O138" s="307" t="str">
        <f>IF(ABS('AU301'!K65-('AU304'!K34+SUM('AU304'!M34,'AU304'!Q34,'AU304'!N34,'AU304'!P34,'AU304'!O34)-SUM('AU304'!R34,'AU304'!L34)))&lt;=0.5,"OK","K65: ERROR")</f>
        <v>OK</v>
      </c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</row>
    <row r="139" spans="2:28" s="97" customFormat="1" ht="12.95" customHeight="1" x14ac:dyDescent="0.2">
      <c r="G139" s="20"/>
      <c r="H139" s="20"/>
      <c r="I139" s="20"/>
      <c r="J139" s="16"/>
      <c r="K139" s="220"/>
      <c r="L139" s="220"/>
      <c r="M139" s="220"/>
      <c r="N139" s="307" t="str">
        <f>IF(ABS('AU301'!K66-('AU304'!K35+SUM('AU304'!M35,'AU304'!Q35,'AU304'!N35,'AU304'!P35,'AU304'!O35)-SUM('AU304'!R35,'AU304'!L35)))&lt;=0.5,"OK","K66: ERROR")</f>
        <v>OK</v>
      </c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</row>
    <row r="140" spans="2:28" s="97" customFormat="1" ht="12.95" customHeight="1" x14ac:dyDescent="0.2">
      <c r="G140" s="20"/>
      <c r="H140" s="20"/>
      <c r="I140" s="20"/>
      <c r="J140" s="16"/>
      <c r="K140" s="220"/>
      <c r="L140" s="220"/>
      <c r="M140" s="220"/>
      <c r="N140" s="307" t="str">
        <f>IF(AND(OR(NOT('AU301'!K67&lt;&gt;0),'AU301'!K67&gt;=0),OR(NOT('AU303'!K22&lt;&gt;0),'AU303'!K22&gt;=0)),"OK","K67: ERROR")</f>
        <v>OK</v>
      </c>
      <c r="O140" s="307" t="str">
        <f>IF(ABS('AU301'!K67-('AU303'!K22+SUM('AU303'!K25,'AU303'!K23)-SUM('AU303'!K24)))&lt;=0.5,"OK","K67: ERROR")</f>
        <v>OK</v>
      </c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</row>
    <row r="141" spans="2:28" s="97" customFormat="1" ht="12.95" customHeight="1" x14ac:dyDescent="0.2">
      <c r="G141" s="20"/>
      <c r="H141" s="20"/>
      <c r="I141" s="20"/>
      <c r="J141" s="16"/>
      <c r="K141" s="220"/>
      <c r="L141" s="220"/>
      <c r="M141" s="220"/>
      <c r="N141" s="307" t="str">
        <f>IF(ABS('AU301'!K68-('AU303'!K28+SUM('AU303'!K30,'AU303'!K32,'AU303'!K29)-SUM('AU303'!K31)))&lt;=0.5,"OK","K68: ERROR")</f>
        <v>OK</v>
      </c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</row>
    <row r="142" spans="2:28" s="97" customFormat="1" ht="12.95" customHeight="1" x14ac:dyDescent="0.2">
      <c r="G142" s="20"/>
      <c r="H142" s="20"/>
      <c r="I142" s="20"/>
      <c r="J142" s="16"/>
      <c r="K142" s="220"/>
      <c r="L142" s="220"/>
      <c r="M142" s="220"/>
      <c r="N142" s="307" t="str">
        <f>IF(ABS('AU301'!K70-('AU303'!K35+SUM('AU303'!K37,'AU303'!K40,'AU303'!K36)-SUM('AU303'!K39,'AU303'!K38)))&lt;=0.5,"OK","K70: ERROR")</f>
        <v>OK</v>
      </c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</row>
    <row r="143" spans="2:28" s="97" customFormat="1" ht="12.95" customHeight="1" x14ac:dyDescent="0.2">
      <c r="G143" s="20"/>
      <c r="H143" s="20"/>
      <c r="I143" s="20"/>
      <c r="J143" s="16"/>
      <c r="K143" s="220"/>
      <c r="L143" s="220"/>
      <c r="M143" s="220"/>
      <c r="N143" s="307" t="str">
        <f>IF(ABS('AU301'!K71-('AU303'!K43+SUM('AU303'!K44)))&lt;=0.5,"OK","K71: ERROR")</f>
        <v>OK</v>
      </c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</row>
    <row r="144" spans="2:28" s="97" customFormat="1" ht="12.95" customHeight="1" x14ac:dyDescent="0.2">
      <c r="G144" s="20"/>
      <c r="H144" s="20"/>
      <c r="I144" s="20"/>
      <c r="J144" s="16"/>
      <c r="K144" s="220"/>
      <c r="L144" s="220"/>
      <c r="M144" s="220"/>
      <c r="N144" s="307" t="str">
        <f>IF(AND(OR(NOT('AU301'!K72&lt;&gt;0),'AU301'!K72&gt;0),OR(NOT('AU303'!K47&lt;&gt;0),'AU303'!K47&gt;0)),"OK","K72: ERROR")</f>
        <v>OK</v>
      </c>
      <c r="O144" s="307" t="str">
        <f>IF(ABS('AU301'!K72-('AU303'!K47+SUM('AU303'!K50,'AU303'!K48)-SUM('AU303'!K49)))&lt;=0.5,"OK","K72: ERROR")</f>
        <v>OK</v>
      </c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</row>
    <row r="145" spans="7:28" s="97" customFormat="1" ht="12.95" customHeight="1" x14ac:dyDescent="0.2">
      <c r="G145" s="20"/>
      <c r="H145" s="20"/>
      <c r="I145" s="20"/>
      <c r="J145" s="16"/>
      <c r="K145" s="220"/>
      <c r="L145" s="220"/>
      <c r="M145" s="220"/>
      <c r="N145" s="307" t="str">
        <f>IF(ABS('AU301'!K73-('AU303'!K53+SUM('AU303'!K56,'AU303'!K58,'AU303'!K60,'AU303'!K54,'AU303'!K57)-SUM('AU303'!K59,'AU303'!K55)))&lt;=0.5,"OK","K73: WARNING")</f>
        <v>OK</v>
      </c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</row>
    <row r="146" spans="7:28" s="97" customFormat="1" ht="12.95" customHeight="1" x14ac:dyDescent="0.2">
      <c r="G146" s="20"/>
      <c r="H146" s="20"/>
      <c r="I146" s="20"/>
      <c r="J146" s="16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</row>
    <row r="147" spans="7:28" s="97" customFormat="1" ht="12.95" customHeight="1" x14ac:dyDescent="0.2">
      <c r="G147" s="20"/>
      <c r="H147" s="20"/>
      <c r="I147" s="20"/>
      <c r="J147" s="16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</row>
    <row r="148" spans="7:28" s="97" customFormat="1" ht="12.95" customHeight="1" x14ac:dyDescent="0.2">
      <c r="G148" s="20"/>
      <c r="H148" s="20"/>
      <c r="I148" s="20"/>
      <c r="J148" s="16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</row>
    <row r="149" spans="7:28" s="97" customFormat="1" ht="12.95" customHeight="1" x14ac:dyDescent="0.2">
      <c r="G149" s="20"/>
      <c r="H149" s="20"/>
      <c r="I149" s="20"/>
      <c r="J149" s="16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</row>
    <row r="150" spans="7:28" s="97" customFormat="1" x14ac:dyDescent="0.2">
      <c r="G150" s="20"/>
      <c r="H150" s="20"/>
      <c r="I150" s="20"/>
      <c r="J150" s="16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</row>
    <row r="151" spans="7:28" s="97" customFormat="1" x14ac:dyDescent="0.2">
      <c r="G151" s="20"/>
      <c r="H151" s="20"/>
      <c r="I151" s="20"/>
      <c r="J151" s="16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</row>
    <row r="152" spans="7:28" s="97" customFormat="1" x14ac:dyDescent="0.2">
      <c r="G152" s="20"/>
      <c r="H152" s="20"/>
      <c r="I152" s="20"/>
      <c r="J152" s="16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</row>
    <row r="153" spans="7:28" s="97" customFormat="1" x14ac:dyDescent="0.2">
      <c r="G153" s="20"/>
      <c r="H153" s="20"/>
      <c r="I153" s="20"/>
      <c r="J153" s="16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</row>
    <row r="154" spans="7:28" s="97" customFormat="1" x14ac:dyDescent="0.2">
      <c r="G154" s="20"/>
      <c r="H154" s="20"/>
      <c r="I154" s="20"/>
      <c r="J154" s="16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</row>
    <row r="155" spans="7:28" s="97" customFormat="1" x14ac:dyDescent="0.2">
      <c r="G155" s="20"/>
      <c r="H155" s="20"/>
      <c r="I155" s="20"/>
      <c r="J155" s="16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</row>
    <row r="156" spans="7:28" s="97" customFormat="1" x14ac:dyDescent="0.2">
      <c r="G156" s="20"/>
      <c r="H156" s="20"/>
      <c r="I156" s="20"/>
      <c r="J156" s="16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</row>
    <row r="157" spans="7:28" s="97" customFormat="1" x14ac:dyDescent="0.2">
      <c r="G157" s="20"/>
      <c r="H157" s="20"/>
      <c r="I157" s="20"/>
      <c r="J157" s="16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</row>
    <row r="158" spans="7:28" s="97" customFormat="1" x14ac:dyDescent="0.2">
      <c r="G158" s="20"/>
      <c r="H158" s="20"/>
      <c r="I158" s="20"/>
      <c r="J158" s="16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</row>
    <row r="159" spans="7:28" s="97" customFormat="1" x14ac:dyDescent="0.2">
      <c r="G159" s="20"/>
      <c r="H159" s="20"/>
      <c r="I159" s="20"/>
      <c r="J159" s="16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</row>
    <row r="160" spans="7:28" s="97" customFormat="1" x14ac:dyDescent="0.2">
      <c r="G160" s="20"/>
      <c r="H160" s="20"/>
      <c r="I160" s="20"/>
      <c r="J160" s="16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</row>
    <row r="161" spans="7:28" s="97" customFormat="1" x14ac:dyDescent="0.2">
      <c r="G161" s="20"/>
      <c r="H161" s="20"/>
      <c r="I161" s="20"/>
      <c r="J161" s="16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</row>
    <row r="162" spans="7:28" s="97" customFormat="1" x14ac:dyDescent="0.2">
      <c r="G162" s="20"/>
      <c r="H162" s="20"/>
      <c r="I162" s="20"/>
      <c r="J162" s="16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</row>
    <row r="163" spans="7:28" s="97" customFormat="1" x14ac:dyDescent="0.2">
      <c r="G163" s="20"/>
      <c r="H163" s="20"/>
      <c r="I163" s="20"/>
      <c r="J163" s="16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</row>
    <row r="164" spans="7:28" s="97" customFormat="1" x14ac:dyDescent="0.2">
      <c r="G164" s="20"/>
      <c r="H164" s="20"/>
      <c r="I164" s="20"/>
      <c r="J164" s="16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</row>
    <row r="165" spans="7:28" s="97" customFormat="1" x14ac:dyDescent="0.2">
      <c r="G165" s="20"/>
      <c r="H165" s="20"/>
      <c r="I165" s="20"/>
      <c r="J165" s="16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</row>
    <row r="166" spans="7:28" s="97" customFormat="1" x14ac:dyDescent="0.2">
      <c r="G166" s="20"/>
      <c r="H166" s="20"/>
      <c r="I166" s="20"/>
      <c r="J166" s="16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</row>
    <row r="167" spans="7:28" s="97" customFormat="1" x14ac:dyDescent="0.2">
      <c r="G167" s="20"/>
      <c r="H167" s="20"/>
      <c r="I167" s="20"/>
      <c r="J167" s="16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</row>
    <row r="168" spans="7:28" s="97" customFormat="1" x14ac:dyDescent="0.2">
      <c r="G168" s="20"/>
      <c r="H168" s="20"/>
      <c r="I168" s="20"/>
      <c r="J168" s="16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</row>
    <row r="169" spans="7:28" s="97" customFormat="1" x14ac:dyDescent="0.2">
      <c r="G169" s="20"/>
      <c r="H169" s="20"/>
      <c r="I169" s="20"/>
      <c r="J169" s="16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</row>
    <row r="170" spans="7:28" s="97" customFormat="1" x14ac:dyDescent="0.2">
      <c r="G170" s="20"/>
      <c r="H170" s="20"/>
      <c r="I170" s="20"/>
      <c r="J170" s="16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</row>
    <row r="171" spans="7:28" s="97" customFormat="1" x14ac:dyDescent="0.2">
      <c r="G171" s="20"/>
      <c r="H171" s="20"/>
      <c r="I171" s="20"/>
      <c r="J171" s="16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</row>
    <row r="172" spans="7:28" s="97" customFormat="1" x14ac:dyDescent="0.2">
      <c r="G172" s="20"/>
      <c r="H172" s="20"/>
      <c r="I172" s="20"/>
      <c r="J172" s="16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</row>
    <row r="173" spans="7:28" s="97" customFormat="1" x14ac:dyDescent="0.2">
      <c r="G173" s="20"/>
      <c r="H173" s="20"/>
      <c r="I173" s="20"/>
      <c r="J173" s="16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</row>
    <row r="174" spans="7:28" s="97" customFormat="1" x14ac:dyDescent="0.2">
      <c r="G174" s="20"/>
      <c r="H174" s="20"/>
      <c r="I174" s="20"/>
      <c r="J174" s="16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</row>
    <row r="175" spans="7:28" s="97" customFormat="1" x14ac:dyDescent="0.2">
      <c r="G175" s="20"/>
      <c r="H175" s="20"/>
      <c r="I175" s="20"/>
      <c r="J175" s="16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</row>
    <row r="176" spans="7:28" s="97" customFormat="1" x14ac:dyDescent="0.2">
      <c r="G176" s="20"/>
      <c r="H176" s="20"/>
      <c r="I176" s="20"/>
      <c r="J176" s="16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</row>
    <row r="177" spans="7:28" s="97" customFormat="1" x14ac:dyDescent="0.2">
      <c r="G177" s="20"/>
      <c r="H177" s="20"/>
      <c r="I177" s="20"/>
      <c r="J177" s="16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</row>
    <row r="178" spans="7:28" s="97" customFormat="1" x14ac:dyDescent="0.2">
      <c r="G178" s="20"/>
      <c r="H178" s="20"/>
      <c r="I178" s="20"/>
      <c r="J178" s="16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</row>
    <row r="179" spans="7:28" s="97" customFormat="1" x14ac:dyDescent="0.2">
      <c r="G179" s="20"/>
      <c r="H179" s="20"/>
      <c r="I179" s="20"/>
      <c r="J179" s="16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</row>
    <row r="180" spans="7:28" s="97" customFormat="1" x14ac:dyDescent="0.2">
      <c r="G180" s="20"/>
      <c r="H180" s="20"/>
      <c r="I180" s="20"/>
      <c r="J180" s="16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</row>
    <row r="181" spans="7:28" s="97" customFormat="1" x14ac:dyDescent="0.2">
      <c r="G181" s="20"/>
      <c r="H181" s="20"/>
      <c r="I181" s="20"/>
      <c r="J181" s="16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</row>
    <row r="182" spans="7:28" s="97" customFormat="1" x14ac:dyDescent="0.2">
      <c r="G182" s="20"/>
      <c r="H182" s="20"/>
      <c r="I182" s="20"/>
      <c r="J182" s="16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</row>
    <row r="183" spans="7:28" s="97" customFormat="1" x14ac:dyDescent="0.2">
      <c r="G183" s="20"/>
      <c r="H183" s="20"/>
      <c r="I183" s="20"/>
      <c r="J183" s="16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</row>
    <row r="184" spans="7:28" s="97" customFormat="1" x14ac:dyDescent="0.2">
      <c r="G184" s="20"/>
      <c r="H184" s="20"/>
      <c r="I184" s="20"/>
      <c r="J184" s="16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</row>
    <row r="185" spans="7:28" s="97" customFormat="1" x14ac:dyDescent="0.2">
      <c r="G185" s="20"/>
      <c r="H185" s="20"/>
      <c r="I185" s="20"/>
      <c r="J185" s="16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</row>
    <row r="186" spans="7:28" s="97" customFormat="1" x14ac:dyDescent="0.2">
      <c r="G186" s="20"/>
      <c r="H186" s="20"/>
      <c r="I186" s="20"/>
      <c r="J186" s="16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</row>
    <row r="187" spans="7:28" s="97" customFormat="1" x14ac:dyDescent="0.2">
      <c r="G187" s="20"/>
      <c r="H187" s="20"/>
      <c r="I187" s="20"/>
      <c r="J187" s="16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</row>
    <row r="188" spans="7:28" s="97" customFormat="1" x14ac:dyDescent="0.2">
      <c r="G188" s="20"/>
      <c r="H188" s="20"/>
      <c r="I188" s="20"/>
      <c r="J188" s="16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</row>
    <row r="189" spans="7:28" s="97" customFormat="1" x14ac:dyDescent="0.2">
      <c r="G189" s="20"/>
      <c r="H189" s="20"/>
      <c r="I189" s="20"/>
      <c r="J189" s="16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</row>
    <row r="190" spans="7:28" s="97" customFormat="1" x14ac:dyDescent="0.2">
      <c r="G190" s="20"/>
      <c r="H190" s="20"/>
      <c r="I190" s="20"/>
      <c r="J190" s="16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</row>
    <row r="191" spans="7:28" s="97" customFormat="1" x14ac:dyDescent="0.2">
      <c r="G191" s="20"/>
      <c r="H191" s="20"/>
      <c r="I191" s="20"/>
      <c r="J191" s="16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</row>
    <row r="192" spans="7:28" s="97" customFormat="1" x14ac:dyDescent="0.2">
      <c r="G192" s="20"/>
      <c r="H192" s="20"/>
      <c r="I192" s="20"/>
      <c r="J192" s="16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</row>
    <row r="193" spans="7:28" s="97" customFormat="1" x14ac:dyDescent="0.2">
      <c r="G193" s="20"/>
      <c r="H193" s="20"/>
      <c r="I193" s="20"/>
      <c r="J193" s="16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</row>
    <row r="194" spans="7:28" s="97" customFormat="1" x14ac:dyDescent="0.2">
      <c r="G194" s="20"/>
      <c r="H194" s="20"/>
      <c r="I194" s="20"/>
      <c r="J194" s="16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</row>
    <row r="195" spans="7:28" s="97" customFormat="1" x14ac:dyDescent="0.2">
      <c r="G195" s="20"/>
      <c r="H195" s="20"/>
      <c r="I195" s="20"/>
      <c r="J195" s="16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</row>
    <row r="196" spans="7:28" s="97" customFormat="1" x14ac:dyDescent="0.2">
      <c r="G196" s="20"/>
      <c r="H196" s="20"/>
      <c r="I196" s="20"/>
      <c r="J196" s="16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</row>
    <row r="197" spans="7:28" s="97" customFormat="1" x14ac:dyDescent="0.2">
      <c r="G197" s="20"/>
      <c r="H197" s="20"/>
      <c r="I197" s="20"/>
      <c r="J197" s="16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</row>
    <row r="198" spans="7:28" s="97" customFormat="1" x14ac:dyDescent="0.2">
      <c r="G198" s="20"/>
      <c r="H198" s="20"/>
      <c r="I198" s="20"/>
      <c r="J198" s="16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</row>
    <row r="199" spans="7:28" s="97" customFormat="1" x14ac:dyDescent="0.2">
      <c r="G199" s="20"/>
      <c r="H199" s="20"/>
      <c r="I199" s="20"/>
      <c r="J199" s="16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</row>
    <row r="200" spans="7:28" s="97" customFormat="1" x14ac:dyDescent="0.2">
      <c r="G200" s="20"/>
      <c r="H200" s="20"/>
      <c r="I200" s="20"/>
      <c r="J200" s="16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</row>
    <row r="201" spans="7:28" s="97" customFormat="1" x14ac:dyDescent="0.2">
      <c r="G201" s="20"/>
      <c r="H201" s="20"/>
      <c r="I201" s="20"/>
      <c r="J201" s="16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</row>
    <row r="202" spans="7:28" s="97" customFormat="1" x14ac:dyDescent="0.2">
      <c r="G202" s="20"/>
      <c r="H202" s="20"/>
      <c r="I202" s="20"/>
      <c r="J202" s="16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</row>
    <row r="203" spans="7:28" s="97" customFormat="1" x14ac:dyDescent="0.2">
      <c r="G203" s="20"/>
      <c r="H203" s="20"/>
      <c r="I203" s="20"/>
      <c r="J203" s="16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</row>
    <row r="204" spans="7:28" s="97" customFormat="1" x14ac:dyDescent="0.2">
      <c r="G204" s="20"/>
      <c r="H204" s="20"/>
      <c r="I204" s="20"/>
      <c r="J204" s="16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</row>
    <row r="205" spans="7:28" s="97" customFormat="1" x14ac:dyDescent="0.2">
      <c r="G205" s="20"/>
      <c r="H205" s="20"/>
      <c r="I205" s="20"/>
      <c r="J205" s="16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</row>
    <row r="206" spans="7:28" s="97" customFormat="1" x14ac:dyDescent="0.2">
      <c r="G206" s="20"/>
      <c r="H206" s="20"/>
      <c r="I206" s="20"/>
      <c r="J206" s="16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</row>
    <row r="207" spans="7:28" s="97" customFormat="1" x14ac:dyDescent="0.2">
      <c r="G207" s="20"/>
      <c r="H207" s="20"/>
      <c r="I207" s="20"/>
      <c r="J207" s="16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</row>
    <row r="208" spans="7:28" s="97" customFormat="1" x14ac:dyDescent="0.2">
      <c r="G208" s="20"/>
      <c r="H208" s="20"/>
      <c r="I208" s="20"/>
      <c r="J208" s="16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</row>
    <row r="209" spans="7:28" s="97" customFormat="1" x14ac:dyDescent="0.2">
      <c r="G209" s="20"/>
      <c r="H209" s="20"/>
      <c r="I209" s="20"/>
      <c r="J209" s="16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</row>
    <row r="210" spans="7:28" s="97" customFormat="1" x14ac:dyDescent="0.2">
      <c r="G210" s="20"/>
      <c r="H210" s="20"/>
      <c r="I210" s="20"/>
      <c r="J210" s="16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</row>
    <row r="211" spans="7:28" s="97" customFormat="1" x14ac:dyDescent="0.2">
      <c r="G211" s="20"/>
      <c r="H211" s="20"/>
      <c r="I211" s="20"/>
      <c r="J211" s="16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</row>
    <row r="212" spans="7:28" s="97" customFormat="1" x14ac:dyDescent="0.2">
      <c r="G212" s="20"/>
      <c r="H212" s="20"/>
      <c r="I212" s="20"/>
      <c r="J212" s="16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</row>
    <row r="213" spans="7:28" s="97" customFormat="1" x14ac:dyDescent="0.2">
      <c r="G213" s="20"/>
      <c r="H213" s="20"/>
      <c r="I213" s="20"/>
      <c r="J213" s="16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</row>
    <row r="214" spans="7:28" s="97" customFormat="1" x14ac:dyDescent="0.2">
      <c r="G214" s="20"/>
      <c r="H214" s="20"/>
      <c r="I214" s="20"/>
      <c r="J214" s="16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</row>
    <row r="215" spans="7:28" s="97" customFormat="1" x14ac:dyDescent="0.2">
      <c r="G215" s="20"/>
      <c r="H215" s="20"/>
      <c r="I215" s="20"/>
      <c r="J215" s="16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</row>
    <row r="216" spans="7:28" s="97" customFormat="1" x14ac:dyDescent="0.2">
      <c r="G216" s="20"/>
      <c r="H216" s="20"/>
      <c r="I216" s="20"/>
      <c r="J216" s="16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</row>
    <row r="217" spans="7:28" s="97" customFormat="1" x14ac:dyDescent="0.2">
      <c r="G217" s="20"/>
      <c r="H217" s="20"/>
      <c r="I217" s="20"/>
      <c r="J217" s="16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</row>
    <row r="218" spans="7:28" s="97" customFormat="1" x14ac:dyDescent="0.2">
      <c r="G218" s="20"/>
      <c r="H218" s="20"/>
      <c r="I218" s="20"/>
      <c r="J218" s="16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</row>
    <row r="219" spans="7:28" s="97" customFormat="1" x14ac:dyDescent="0.2">
      <c r="G219" s="20"/>
      <c r="H219" s="20"/>
      <c r="I219" s="20"/>
      <c r="J219" s="16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</row>
    <row r="220" spans="7:28" s="97" customFormat="1" x14ac:dyDescent="0.2">
      <c r="G220" s="20"/>
      <c r="H220" s="20"/>
      <c r="I220" s="20"/>
      <c r="J220" s="16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</row>
    <row r="221" spans="7:28" s="97" customFormat="1" x14ac:dyDescent="0.2">
      <c r="G221" s="20"/>
      <c r="H221" s="20"/>
      <c r="I221" s="20"/>
      <c r="J221" s="16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</row>
    <row r="222" spans="7:28" s="97" customFormat="1" x14ac:dyDescent="0.2">
      <c r="G222" s="20"/>
      <c r="H222" s="20"/>
      <c r="I222" s="20"/>
      <c r="J222" s="16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</row>
    <row r="223" spans="7:28" s="97" customFormat="1" x14ac:dyDescent="0.2">
      <c r="G223" s="20"/>
      <c r="H223" s="20"/>
      <c r="I223" s="20"/>
      <c r="J223" s="16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</row>
    <row r="224" spans="7:28" s="97" customFormat="1" x14ac:dyDescent="0.2">
      <c r="G224" s="20"/>
      <c r="H224" s="20"/>
      <c r="I224" s="20"/>
      <c r="J224" s="16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</row>
    <row r="225" spans="7:28" s="97" customFormat="1" x14ac:dyDescent="0.2">
      <c r="G225" s="20"/>
      <c r="H225" s="20"/>
      <c r="I225" s="20"/>
      <c r="J225" s="16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</row>
    <row r="226" spans="7:28" s="97" customFormat="1" x14ac:dyDescent="0.2">
      <c r="G226" s="20"/>
      <c r="H226" s="20"/>
      <c r="I226" s="20"/>
      <c r="J226" s="16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</row>
    <row r="227" spans="7:28" s="97" customFormat="1" x14ac:dyDescent="0.2">
      <c r="G227" s="20"/>
      <c r="H227" s="20"/>
      <c r="I227" s="20"/>
      <c r="J227" s="16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</row>
    <row r="228" spans="7:28" s="97" customFormat="1" x14ac:dyDescent="0.2">
      <c r="G228" s="20"/>
      <c r="H228" s="20"/>
      <c r="I228" s="20"/>
      <c r="J228" s="16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</row>
    <row r="229" spans="7:28" s="97" customFormat="1" x14ac:dyDescent="0.2">
      <c r="G229" s="20"/>
      <c r="H229" s="20"/>
      <c r="I229" s="20"/>
      <c r="J229" s="16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</row>
    <row r="230" spans="7:28" s="97" customFormat="1" x14ac:dyDescent="0.2">
      <c r="G230" s="20"/>
      <c r="H230" s="20"/>
      <c r="I230" s="20"/>
      <c r="J230" s="16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</row>
  </sheetData>
  <sheetProtection sheet="1" objects="1" scenarios="1"/>
  <conditionalFormatting sqref="N26:S131">
    <cfRule type="expression" dxfId="74" priority="1">
      <formula>ISNUMBER(SEARCH("ERROR",N26))</formula>
    </cfRule>
    <cfRule type="expression" dxfId="73" priority="2">
      <formula>ISNUMBER(SEARCH("WARNING",N26))</formula>
    </cfRule>
    <cfRule type="expression" dxfId="72" priority="3">
      <formula>ISNUMBER(SEARCH("OK",N26))</formula>
    </cfRule>
  </conditionalFormatting>
  <conditionalFormatting sqref="N136:O145">
    <cfRule type="expression" dxfId="71" priority="4">
      <formula>ISNUMBER(SEARCH("ERROR",N136))</formula>
    </cfRule>
    <cfRule type="expression" dxfId="70" priority="5">
      <formula>ISNUMBER(SEARCH("WARNING",N136))</formula>
    </cfRule>
    <cfRule type="expression" dxfId="69" priority="6">
      <formula>ISNUMBER(SEARCH("OK",N136))</formula>
    </cfRule>
  </conditionalFormatting>
  <conditionalFormatting sqref="B5">
    <cfRule type="expression" dxfId="68" priority="7">
      <formula>OR(B5=0,B5="0")</formula>
    </cfRule>
    <cfRule type="expression" dxfId="67" priority="8">
      <formula>B5&gt;0</formula>
    </cfRule>
  </conditionalFormatting>
  <conditionalFormatting sqref="B6">
    <cfRule type="expression" dxfId="66" priority="9">
      <formula>OR(B6=0,B6="0")</formula>
    </cfRule>
    <cfRule type="expression" dxfId="65" priority="10">
      <formula>B6&gt;0</formula>
    </cfRule>
  </conditionalFormatting>
  <hyperlinks>
    <hyperlink ref="N26" location="Validation_K010_AU301_K26_0" display="Validation_K010_AU301_K26_0"/>
    <hyperlink ref="N27" location="Validation_K011_AU301_K27_0" display="Validation_K011_AU301_K27_0"/>
    <hyperlink ref="N29" location="Validation_K012_AU301_K29_0" display="Validation_K012_AU301_K29_0"/>
    <hyperlink ref="N34" location="Validation_K006_AU301_K34_0" display="Validation_K006_AU301_K34_0"/>
    <hyperlink ref="N39" location="Validation_K007_AU301_K39_0" display="Validation_K007_AU301_K39_0"/>
    <hyperlink ref="N44" location="Validation_K008_AU301_K44_0" display="Validation_K008_AU301_K44_0"/>
    <hyperlink ref="N49" location="Validation_K001_AU301_K49_0" display="Validation_K001_AU301_K49_0"/>
    <hyperlink ref="O49" location="Validation_K002_AU301_K49_0" display="Validation_K002_AU301_K49_0"/>
    <hyperlink ref="P49" location="Validation_K003_AU301_K49_0" display="Validation_K003_AU301_K49_0"/>
    <hyperlink ref="Q49" location="Validation_K004_AU301_K49_0" display="Validation_K004_AU301_K49_0"/>
    <hyperlink ref="R49" location="Validation_K001_AU301_K49_1" display="Validation_K001_AU301_K49_1"/>
    <hyperlink ref="S49" location="Validation_KD001_AU301_K49_0" display="Validation_KD001_AU301_K49_0"/>
    <hyperlink ref="N50" location="Validation_K005_AU301_K50_0" display="Validation_K005_AU301_K50_0"/>
    <hyperlink ref="N60" location="Validation_K008_AU301_K60_0" display="Validation_K008_AU301_K60_0"/>
    <hyperlink ref="N68" location="Validation_KD005_AU301_K68_0" display="Validation_KD005_AU301_K68_0"/>
    <hyperlink ref="N76" location="Validation_KD001_AU301_K76_0" display="Validation_KD001_AU301_K76_0"/>
    <hyperlink ref="O76" location="Validation_K001_AU301_K76_0" display="Validation_K001_AU301_K76_0"/>
    <hyperlink ref="P76" location="Validation_K006_AU301_K76_0" display="Validation_K006_AU301_K76_0"/>
    <hyperlink ref="Q76" location="Validation_K007_AU301_K76_0" display="Validation_K007_AU301_K76_0"/>
    <hyperlink ref="R76" location="Validation_KD004_AU301_K76_0" display="Validation_KD004_AU301_K76_0"/>
    <hyperlink ref="N77" location="Validation_K005_AU301_K77_0" display="Validation_K005_AU301_K77_0"/>
    <hyperlink ref="N85" location="Validation_KD005_AU301_K85_0" display="Validation_KD005_AU301_K85_0"/>
    <hyperlink ref="O85" location="Validation_KD005a_AU301_K85_0" display="Validation_KD005a_AU301_K85_0"/>
    <hyperlink ref="N88" location="Validation_K003_AU301_K88_0" display="Validation_K003_AU301_K88_0"/>
    <hyperlink ref="N91" location="Validation_K009_AU301_K91_0" display="Validation_K009_AU301_K91_0"/>
    <hyperlink ref="N110" location="Validation_D026_AU301_K110_0" display="Validation_D026_AU301_K110_0"/>
    <hyperlink ref="N111" location="Validation_D002_AU301_K111_0" display="Validation_D002_AU301_K111_0"/>
    <hyperlink ref="N113" location="Validation_D002_AU301_K113_0" display="Validation_D002_AU301_K113_0"/>
    <hyperlink ref="O113" location="Validation_D001_AU301_K113_0" display="Validation_D001_AU301_K113_0"/>
    <hyperlink ref="N118" location="Validation_D003_AU301_K118_0" display="Validation_D003_AU301_K118_0"/>
    <hyperlink ref="N124" location="Validation_K002_AU301_K124_0" display="Validation_K002_AU301_K124_0"/>
    <hyperlink ref="O124" location="Validation_K004_AU301_K124_0" display="Validation_K004_AU301_K124_0"/>
    <hyperlink ref="N126" location="Validation_K003_AU301_K126_0" display="Validation_K003_AU301_K126_0"/>
    <hyperlink ref="N129" location="Validation_K010_AU301_K129_0" display="Validation_K010_AU301_K129_0"/>
    <hyperlink ref="O129" location="Validation_K013_AU301_K129_0" display="Validation_K013_AU301_K129_0"/>
    <hyperlink ref="N131" location="Validation_K011_AU301_K131_0" display="Validation_K011_AU301_K131_0"/>
  </hyperlinks>
  <printOptions gridLinesSet="0"/>
  <pageMargins left="0.39370078740157483" right="0.39370078740157483" top="0.47244094488188981" bottom="0.59055118110236227" header="0.31496062992125984" footer="0.31496062992125984"/>
  <pageSetup paperSize="9" scale="57" fitToHeight="3" orientation="portrait" r:id="rId1"/>
  <headerFooter>
    <oddFooter>&amp;L&amp;G   &amp;"Arial,Fett"vertraulich&amp;C&amp;D&amp;RSeite &amp;P</oddFooter>
  </headerFooter>
  <rowBreaks count="2" manualBreakCount="2">
    <brk id="75" min="1" max="12" man="1"/>
    <brk id="122" min="1" max="12" man="1"/>
  </row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AB202"/>
  <sheetViews>
    <sheetView showGridLines="0" showRowColHeaders="0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2" sqref="K22"/>
    </sheetView>
  </sheetViews>
  <sheetFormatPr baseColWidth="10" defaultColWidth="11.5703125" defaultRowHeight="12.75" x14ac:dyDescent="0.2"/>
  <cols>
    <col min="1" max="1" width="1.85546875" style="20" hidden="1" customWidth="1"/>
    <col min="2" max="2" width="13.42578125" style="20" bestFit="1" customWidth="1"/>
    <col min="3" max="3" width="9.7109375" style="20" hidden="1" customWidth="1"/>
    <col min="4" max="4" width="92.140625" style="20" customWidth="1"/>
    <col min="5" max="5" width="4.7109375" style="20" hidden="1" customWidth="1"/>
    <col min="6" max="6" width="4.7109375" style="20" customWidth="1"/>
    <col min="7" max="9" width="5.7109375" style="62" hidden="1" customWidth="1"/>
    <col min="10" max="10" width="24.28515625" style="20" hidden="1" customWidth="1"/>
    <col min="11" max="11" width="20.7109375" style="20" customWidth="1"/>
    <col min="12" max="12" width="1.7109375" style="20" customWidth="1"/>
    <col min="13" max="13" width="9.5703125" style="20" customWidth="1"/>
    <col min="14" max="14" width="12.7109375" style="20" customWidth="1"/>
    <col min="15" max="21" width="11.7109375" style="20" customWidth="1" collapsed="1"/>
    <col min="22" max="22" width="11.7109375" style="220" customWidth="1"/>
    <col min="23" max="28" width="11.7109375" style="20" customWidth="1"/>
    <col min="29" max="16384" width="11.5703125" style="20"/>
  </cols>
  <sheetData>
    <row r="1" spans="1:22" ht="21.95" customHeight="1" x14ac:dyDescent="0.2">
      <c r="A1" s="21"/>
      <c r="B1" s="56" t="str">
        <f>I_ReportName</f>
        <v>AUR_K</v>
      </c>
      <c r="D1" s="16" t="s">
        <v>1</v>
      </c>
      <c r="E1" s="21"/>
      <c r="H1" s="63"/>
      <c r="I1" s="63"/>
      <c r="K1" s="235" t="s">
        <v>48</v>
      </c>
      <c r="L1" s="221"/>
      <c r="M1" s="221"/>
      <c r="N1" s="221"/>
      <c r="O1" s="221"/>
      <c r="P1" s="221"/>
      <c r="Q1" s="221"/>
    </row>
    <row r="2" spans="1:22" ht="21.95" customHeight="1" x14ac:dyDescent="0.2">
      <c r="A2" s="21"/>
      <c r="B2" s="56" t="s">
        <v>303</v>
      </c>
      <c r="D2" s="16" t="s">
        <v>14</v>
      </c>
      <c r="E2" s="21"/>
      <c r="H2" s="63"/>
      <c r="I2" s="63"/>
      <c r="K2" s="101" t="s">
        <v>385</v>
      </c>
      <c r="L2" s="126"/>
      <c r="M2" s="126"/>
      <c r="N2" s="126"/>
      <c r="O2" s="126"/>
      <c r="P2" s="126"/>
      <c r="Q2" s="126"/>
    </row>
    <row r="3" spans="1:22" ht="21.95" customHeight="1" x14ac:dyDescent="0.2">
      <c r="A3" s="21"/>
      <c r="B3" s="56" t="str">
        <f>I_SubjectId</f>
        <v>XXXXXX</v>
      </c>
      <c r="D3" s="16" t="s">
        <v>405</v>
      </c>
      <c r="E3" s="21"/>
      <c r="H3" s="63"/>
      <c r="I3" s="63"/>
      <c r="K3" s="125" t="s">
        <v>157</v>
      </c>
      <c r="L3" s="127"/>
      <c r="M3" s="127"/>
      <c r="N3" s="31"/>
      <c r="O3" s="31"/>
      <c r="P3" s="31"/>
      <c r="Q3" s="31"/>
    </row>
    <row r="4" spans="1:22" ht="21.95" customHeight="1" x14ac:dyDescent="0.2">
      <c r="A4" s="25"/>
      <c r="B4" s="57" t="str">
        <f>I_ReferDate</f>
        <v>TT.MM.JJJJ</v>
      </c>
      <c r="D4" s="16" t="s">
        <v>3</v>
      </c>
      <c r="E4" s="25"/>
      <c r="H4" s="63"/>
      <c r="I4" s="63"/>
      <c r="K4" s="128"/>
      <c r="L4" s="127"/>
      <c r="M4" s="127"/>
      <c r="N4" s="127"/>
      <c r="O4" s="127"/>
      <c r="P4" s="127"/>
      <c r="Q4" s="127"/>
    </row>
    <row r="5" spans="1:22" s="27" customFormat="1" ht="20.100000000000001" customHeight="1" x14ac:dyDescent="0.2">
      <c r="A5" s="97"/>
      <c r="B5" s="97">
        <f>COUNTIFS(N26:O54,"*ERROR*")+COUNTIFS(N59,"*ERROR*")</f>
        <v>0</v>
      </c>
      <c r="C5" s="97"/>
      <c r="D5" s="16" t="s">
        <v>382</v>
      </c>
      <c r="E5" s="97"/>
      <c r="F5" s="97"/>
      <c r="G5" s="64"/>
      <c r="H5" s="65"/>
      <c r="I5" s="65"/>
      <c r="J5" s="97"/>
      <c r="K5" s="220" t="s">
        <v>43</v>
      </c>
      <c r="L5" s="220"/>
      <c r="S5" s="20"/>
      <c r="T5" s="20"/>
      <c r="U5" s="20"/>
      <c r="V5" s="220"/>
    </row>
    <row r="6" spans="1:22" s="27" customFormat="1" ht="20.100000000000001" customHeight="1" x14ac:dyDescent="0.2">
      <c r="A6" s="97"/>
      <c r="B6" s="97">
        <f>COUNTIFS(N26:O54,"*WARNING*")+COUNTIFS(N59,"*WARNING*")</f>
        <v>1</v>
      </c>
      <c r="C6" s="97"/>
      <c r="D6" s="16" t="s">
        <v>383</v>
      </c>
      <c r="E6" s="97"/>
      <c r="F6" s="97"/>
      <c r="G6" s="64"/>
      <c r="H6" s="65"/>
      <c r="I6" s="65"/>
      <c r="J6" s="97"/>
      <c r="K6" s="220"/>
      <c r="L6" s="220"/>
      <c r="S6" s="20"/>
      <c r="T6" s="20"/>
      <c r="U6" s="20"/>
      <c r="V6" s="220"/>
    </row>
    <row r="7" spans="1:22" ht="15" hidden="1" customHeight="1" x14ac:dyDescent="0.2">
      <c r="A7" s="97"/>
      <c r="B7" s="97"/>
      <c r="C7" s="97"/>
      <c r="D7" s="97"/>
      <c r="E7" s="97"/>
      <c r="F7" s="97"/>
      <c r="G7" s="65"/>
      <c r="H7" s="65"/>
      <c r="I7" s="65"/>
      <c r="J7" s="97"/>
      <c r="K7" s="220"/>
      <c r="L7" s="220"/>
    </row>
    <row r="8" spans="1:22" ht="15" hidden="1" customHeight="1" x14ac:dyDescent="0.2">
      <c r="A8" s="97"/>
      <c r="B8" s="97"/>
      <c r="C8" s="97"/>
      <c r="D8" s="97"/>
      <c r="E8" s="97"/>
      <c r="F8" s="97"/>
      <c r="G8" s="65"/>
      <c r="H8" s="65"/>
      <c r="I8" s="65"/>
      <c r="J8" s="97"/>
      <c r="K8" s="220"/>
      <c r="L8" s="220"/>
    </row>
    <row r="9" spans="1:22" ht="15" hidden="1" customHeight="1" x14ac:dyDescent="0.2">
      <c r="A9" s="97"/>
      <c r="B9" s="97"/>
      <c r="C9" s="97"/>
      <c r="D9" s="97"/>
      <c r="E9" s="97"/>
      <c r="F9" s="97"/>
      <c r="G9" s="65"/>
      <c r="H9" s="65"/>
      <c r="I9" s="65"/>
      <c r="J9" s="97"/>
      <c r="K9" s="220"/>
      <c r="L9" s="220"/>
    </row>
    <row r="10" spans="1:22" ht="15" hidden="1" customHeight="1" x14ac:dyDescent="0.2">
      <c r="A10" s="97"/>
      <c r="B10" s="97"/>
      <c r="C10" s="97"/>
      <c r="D10" s="97"/>
      <c r="E10" s="97"/>
      <c r="F10" s="97"/>
      <c r="G10" s="65"/>
      <c r="H10" s="65"/>
      <c r="I10" s="65"/>
      <c r="J10" s="97"/>
      <c r="K10" s="220"/>
      <c r="L10" s="220"/>
    </row>
    <row r="11" spans="1:22" ht="15" hidden="1" customHeight="1" x14ac:dyDescent="0.2">
      <c r="A11" s="97"/>
      <c r="B11" s="97"/>
      <c r="C11" s="97"/>
      <c r="D11" s="97"/>
      <c r="E11" s="97"/>
      <c r="F11" s="97"/>
      <c r="G11" s="65"/>
      <c r="H11" s="65"/>
      <c r="I11" s="65"/>
      <c r="J11" s="97"/>
      <c r="K11" s="220"/>
      <c r="L11" s="220"/>
    </row>
    <row r="12" spans="1:22" ht="15" hidden="1" customHeight="1" x14ac:dyDescent="0.2">
      <c r="A12" s="97"/>
      <c r="B12" s="97"/>
      <c r="C12" s="97"/>
      <c r="D12" s="97"/>
      <c r="E12" s="97"/>
      <c r="F12" s="97"/>
      <c r="G12" s="65"/>
      <c r="H12" s="65"/>
      <c r="I12" s="65"/>
      <c r="J12" s="97"/>
      <c r="K12" s="220"/>
      <c r="L12" s="220"/>
    </row>
    <row r="13" spans="1:22" ht="15" hidden="1" customHeight="1" x14ac:dyDescent="0.2">
      <c r="A13" s="97"/>
      <c r="B13" s="97"/>
      <c r="C13" s="97"/>
      <c r="D13" s="97"/>
      <c r="E13" s="97"/>
      <c r="F13" s="97"/>
      <c r="G13" s="65"/>
      <c r="H13" s="65"/>
      <c r="I13" s="65"/>
      <c r="J13" s="97"/>
      <c r="K13" s="220"/>
      <c r="L13" s="220"/>
    </row>
    <row r="14" spans="1:22" ht="15" hidden="1" customHeight="1" x14ac:dyDescent="0.2">
      <c r="A14" s="97"/>
      <c r="B14" s="97"/>
      <c r="C14" s="97"/>
      <c r="D14" s="97"/>
      <c r="E14" s="97"/>
      <c r="F14" s="97"/>
      <c r="G14" s="65"/>
      <c r="H14" s="65"/>
      <c r="I14" s="65"/>
      <c r="J14" s="97"/>
      <c r="K14" s="220"/>
      <c r="L14" s="220"/>
    </row>
    <row r="15" spans="1:22" ht="15" customHeight="1" x14ac:dyDescent="0.2">
      <c r="A15" s="97"/>
      <c r="B15" s="97"/>
      <c r="C15" s="97"/>
      <c r="D15" s="97"/>
      <c r="E15" s="97"/>
      <c r="F15" s="97"/>
      <c r="G15" s="65"/>
      <c r="H15" s="65"/>
      <c r="I15" s="65"/>
      <c r="J15" s="97"/>
      <c r="K15" s="220"/>
      <c r="L15" s="220"/>
    </row>
    <row r="16" spans="1:22" ht="29.25" customHeight="1" x14ac:dyDescent="0.2">
      <c r="A16" s="33"/>
      <c r="B16" s="33"/>
      <c r="C16" s="33"/>
      <c r="D16" s="34"/>
      <c r="E16" s="33"/>
      <c r="F16" s="42"/>
      <c r="G16" s="66"/>
      <c r="H16" s="66"/>
      <c r="I16" s="66"/>
      <c r="J16" s="34"/>
      <c r="K16" s="286"/>
      <c r="L16" s="42"/>
    </row>
    <row r="17" spans="1:22" ht="28.5" customHeight="1" x14ac:dyDescent="0.2">
      <c r="A17" s="25"/>
      <c r="B17" s="25"/>
      <c r="C17" s="25"/>
      <c r="D17" s="39"/>
      <c r="E17" s="25"/>
      <c r="F17" s="43"/>
      <c r="G17" s="67"/>
      <c r="H17" s="67"/>
      <c r="I17" s="67"/>
      <c r="J17" s="39"/>
      <c r="K17" s="79"/>
      <c r="L17" s="43"/>
    </row>
    <row r="18" spans="1:22" x14ac:dyDescent="0.2">
      <c r="A18" s="40"/>
      <c r="B18" s="40"/>
      <c r="C18" s="40"/>
      <c r="D18" s="41"/>
      <c r="E18" s="40"/>
      <c r="F18" s="79"/>
      <c r="G18" s="68"/>
      <c r="H18" s="68"/>
      <c r="I18" s="68"/>
      <c r="J18" s="41"/>
      <c r="K18" s="77" t="str">
        <f>SUBSTITUTE(ADDRESS(1,COLUMN(),4),1,)</f>
        <v>K</v>
      </c>
      <c r="L18" s="43"/>
      <c r="T18" s="28"/>
    </row>
    <row r="19" spans="1:22" ht="18" hidden="1" customHeight="1" x14ac:dyDescent="0.2">
      <c r="A19" s="97"/>
      <c r="C19" s="97"/>
      <c r="D19" s="97"/>
      <c r="E19" s="97"/>
      <c r="F19" s="77"/>
      <c r="G19" s="69"/>
      <c r="H19" s="69"/>
      <c r="I19" s="69"/>
      <c r="J19" s="38"/>
      <c r="K19" s="222"/>
      <c r="L19" s="43"/>
    </row>
    <row r="20" spans="1:22" ht="18" hidden="1" customHeight="1" x14ac:dyDescent="0.2">
      <c r="A20" s="97"/>
      <c r="C20" s="97"/>
      <c r="D20" s="97"/>
      <c r="E20" s="97"/>
      <c r="F20" s="77"/>
      <c r="G20" s="75"/>
      <c r="H20" s="75"/>
      <c r="I20" s="75"/>
      <c r="J20" s="38"/>
      <c r="K20" s="38"/>
      <c r="L20" s="43"/>
    </row>
    <row r="21" spans="1:22" s="48" customFormat="1" ht="24.95" customHeight="1" x14ac:dyDescent="0.2">
      <c r="A21" s="52"/>
      <c r="B21" s="120" t="s">
        <v>47</v>
      </c>
      <c r="C21" s="111"/>
      <c r="D21" s="117" t="s">
        <v>158</v>
      </c>
      <c r="E21" s="52"/>
      <c r="F21" s="77"/>
      <c r="G21" s="69"/>
      <c r="H21" s="69"/>
      <c r="I21" s="69"/>
      <c r="J21" s="24"/>
      <c r="K21" s="46"/>
      <c r="L21" s="77"/>
      <c r="T21" s="53"/>
      <c r="V21" s="220"/>
    </row>
    <row r="22" spans="1:22" ht="20.100000000000001" customHeight="1" x14ac:dyDescent="0.2">
      <c r="A22" s="97"/>
      <c r="B22" s="169">
        <v>1.1000000000000001</v>
      </c>
      <c r="C22" s="97"/>
      <c r="D22" s="104" t="s">
        <v>159</v>
      </c>
      <c r="E22" s="97"/>
      <c r="F22" s="77">
        <f>ROW()</f>
        <v>22</v>
      </c>
      <c r="G22" s="69"/>
      <c r="H22" s="69"/>
      <c r="I22" s="69"/>
      <c r="J22" s="24"/>
      <c r="K22" s="44"/>
      <c r="L22" s="77"/>
      <c r="T22" s="220"/>
    </row>
    <row r="23" spans="1:22" ht="20.100000000000001" customHeight="1" x14ac:dyDescent="0.2">
      <c r="A23" s="97"/>
      <c r="B23" s="169">
        <v>1.2</v>
      </c>
      <c r="C23" s="97"/>
      <c r="D23" s="103" t="s">
        <v>160</v>
      </c>
      <c r="E23" s="97"/>
      <c r="F23" s="77">
        <f>ROW()</f>
        <v>23</v>
      </c>
      <c r="G23" s="69"/>
      <c r="H23" s="69"/>
      <c r="I23" s="69"/>
      <c r="J23" s="80"/>
      <c r="K23" s="44"/>
      <c r="L23" s="77"/>
      <c r="T23" s="220"/>
    </row>
    <row r="24" spans="1:22" ht="20.100000000000001" customHeight="1" x14ac:dyDescent="0.2">
      <c r="A24" s="97"/>
      <c r="B24" s="170">
        <v>1.3</v>
      </c>
      <c r="C24" s="97"/>
      <c r="D24" s="103" t="s">
        <v>161</v>
      </c>
      <c r="E24" s="97"/>
      <c r="F24" s="77">
        <f>ROW()</f>
        <v>24</v>
      </c>
      <c r="G24" s="69"/>
      <c r="H24" s="69"/>
      <c r="I24" s="69"/>
      <c r="J24" s="80"/>
      <c r="K24" s="44"/>
      <c r="L24" s="77"/>
      <c r="T24" s="220"/>
    </row>
    <row r="25" spans="1:22" ht="20.100000000000001" customHeight="1" x14ac:dyDescent="0.2">
      <c r="A25" s="97"/>
      <c r="B25" s="170">
        <v>1.4</v>
      </c>
      <c r="C25" s="97"/>
      <c r="D25" s="103" t="s">
        <v>162</v>
      </c>
      <c r="E25" s="97"/>
      <c r="F25" s="77">
        <f>ROW()</f>
        <v>25</v>
      </c>
      <c r="G25" s="69"/>
      <c r="H25" s="69"/>
      <c r="I25" s="69"/>
      <c r="J25" s="80"/>
      <c r="K25" s="44"/>
      <c r="L25" s="77"/>
      <c r="T25" s="220"/>
    </row>
    <row r="26" spans="1:22" ht="20.100000000000001" customHeight="1" x14ac:dyDescent="0.2">
      <c r="A26" s="97"/>
      <c r="B26" s="169" t="s">
        <v>361</v>
      </c>
      <c r="C26" s="97"/>
      <c r="D26" s="104" t="s">
        <v>164</v>
      </c>
      <c r="E26" s="97"/>
      <c r="F26" s="77">
        <f>ROW()</f>
        <v>26</v>
      </c>
      <c r="G26" s="69"/>
      <c r="H26" s="69"/>
      <c r="I26" s="69"/>
      <c r="J26" s="80"/>
      <c r="K26" s="44"/>
      <c r="L26" s="77"/>
      <c r="N26" s="308" t="str">
        <f>IF(ABS(K26-(K22+K23+K24-K25))&lt;=0.5,"OK","K26: ERROR")</f>
        <v>OK</v>
      </c>
      <c r="T26" s="220"/>
    </row>
    <row r="27" spans="1:22" ht="20.100000000000001" customHeight="1" x14ac:dyDescent="0.2">
      <c r="A27" s="97"/>
      <c r="B27" s="170">
        <v>1.6</v>
      </c>
      <c r="C27" s="97"/>
      <c r="D27" s="104" t="s">
        <v>163</v>
      </c>
      <c r="E27" s="97"/>
      <c r="F27" s="77">
        <f>ROW()</f>
        <v>27</v>
      </c>
      <c r="G27" s="69"/>
      <c r="H27" s="69"/>
      <c r="I27" s="69"/>
      <c r="J27" s="80"/>
      <c r="K27" s="44"/>
      <c r="L27" s="77"/>
      <c r="T27" s="220"/>
    </row>
    <row r="28" spans="1:22" ht="20.100000000000001" customHeight="1" x14ac:dyDescent="0.2">
      <c r="A28" s="97"/>
      <c r="B28" s="169" t="s">
        <v>362</v>
      </c>
      <c r="C28" s="97"/>
      <c r="D28" s="104" t="s">
        <v>165</v>
      </c>
      <c r="E28" s="97"/>
      <c r="F28" s="77">
        <f>ROW()</f>
        <v>28</v>
      </c>
      <c r="G28" s="69"/>
      <c r="H28" s="69"/>
      <c r="I28" s="69"/>
      <c r="J28" s="80"/>
      <c r="K28" s="44"/>
      <c r="L28" s="77"/>
      <c r="N28" s="308" t="str">
        <f>IF(ABS(K28-SUM(K26,-K27))&lt;=0.5,"OK","K28: ERROR")</f>
        <v>OK</v>
      </c>
      <c r="T28" s="220"/>
    </row>
    <row r="29" spans="1:22" ht="24.95" customHeight="1" x14ac:dyDescent="0.2">
      <c r="A29" s="97"/>
      <c r="B29" s="120" t="s">
        <v>51</v>
      </c>
      <c r="C29" s="111"/>
      <c r="D29" s="118" t="s">
        <v>166</v>
      </c>
      <c r="E29" s="97"/>
      <c r="F29" s="77"/>
      <c r="G29" s="69"/>
      <c r="H29" s="69"/>
      <c r="I29" s="69"/>
      <c r="J29" s="80"/>
      <c r="K29" s="46"/>
      <c r="L29" s="77"/>
      <c r="T29" s="220"/>
    </row>
    <row r="30" spans="1:22" ht="20.100000000000001" customHeight="1" x14ac:dyDescent="0.2">
      <c r="A30" s="97"/>
      <c r="B30" s="169">
        <v>2.1</v>
      </c>
      <c r="C30" s="97"/>
      <c r="D30" s="104" t="s">
        <v>404</v>
      </c>
      <c r="E30" s="97"/>
      <c r="F30" s="77">
        <f>ROW()</f>
        <v>30</v>
      </c>
      <c r="G30" s="69"/>
      <c r="H30" s="69"/>
      <c r="I30" s="69"/>
      <c r="J30" s="80"/>
      <c r="K30" s="44"/>
      <c r="L30" s="77"/>
      <c r="T30" s="220"/>
    </row>
    <row r="31" spans="1:22" s="48" customFormat="1" ht="20.100000000000001" customHeight="1" x14ac:dyDescent="0.2">
      <c r="A31" s="52"/>
      <c r="B31" s="169">
        <v>2.2000000000000002</v>
      </c>
      <c r="C31" s="97"/>
      <c r="D31" s="103" t="s">
        <v>167</v>
      </c>
      <c r="E31" s="52"/>
      <c r="F31" s="77">
        <f>ROW()</f>
        <v>31</v>
      </c>
      <c r="G31" s="69"/>
      <c r="H31" s="69"/>
      <c r="I31" s="69"/>
      <c r="J31" s="24"/>
      <c r="K31" s="44"/>
      <c r="L31" s="77"/>
      <c r="T31" s="52"/>
      <c r="V31" s="220"/>
    </row>
    <row r="32" spans="1:22" ht="20.100000000000001" customHeight="1" x14ac:dyDescent="0.2">
      <c r="A32" s="97"/>
      <c r="B32" s="169">
        <v>2.2999999999999998</v>
      </c>
      <c r="C32" s="97"/>
      <c r="D32" s="103" t="s">
        <v>168</v>
      </c>
      <c r="E32" s="97"/>
      <c r="F32" s="77">
        <f>ROW()</f>
        <v>32</v>
      </c>
      <c r="G32" s="75"/>
      <c r="H32" s="69"/>
      <c r="I32" s="69"/>
      <c r="J32" s="24"/>
      <c r="K32" s="44"/>
      <c r="L32" s="77"/>
      <c r="T32" s="220"/>
    </row>
    <row r="33" spans="1:22" ht="20.100000000000001" customHeight="1" x14ac:dyDescent="0.2">
      <c r="A33" s="97"/>
      <c r="B33" s="169">
        <v>2.4</v>
      </c>
      <c r="C33" s="97"/>
      <c r="D33" s="103" t="s">
        <v>169</v>
      </c>
      <c r="E33" s="97"/>
      <c r="F33" s="77">
        <f>ROW()</f>
        <v>33</v>
      </c>
      <c r="G33" s="75"/>
      <c r="H33" s="69"/>
      <c r="I33" s="69"/>
      <c r="J33" s="24"/>
      <c r="K33" s="44"/>
      <c r="L33" s="77"/>
      <c r="T33" s="220"/>
    </row>
    <row r="34" spans="1:22" ht="20.100000000000001" customHeight="1" x14ac:dyDescent="0.2">
      <c r="A34" s="97"/>
      <c r="B34" s="169" t="s">
        <v>363</v>
      </c>
      <c r="C34" s="97"/>
      <c r="D34" s="103" t="s">
        <v>170</v>
      </c>
      <c r="E34" s="97"/>
      <c r="F34" s="77">
        <f>ROW()</f>
        <v>34</v>
      </c>
      <c r="G34" s="75"/>
      <c r="H34" s="69"/>
      <c r="I34" s="69"/>
      <c r="J34" s="24"/>
      <c r="K34" s="44"/>
      <c r="L34" s="77"/>
      <c r="N34" s="308" t="str">
        <f>IF(ABS(K34-(K30+K31+K32-K33))&lt;=0.5,"OK","K34: ERROR")</f>
        <v>OK</v>
      </c>
      <c r="T34" s="220"/>
    </row>
    <row r="35" spans="1:22" ht="24.95" customHeight="1" x14ac:dyDescent="0.2">
      <c r="A35" s="97"/>
      <c r="B35" s="120">
        <v>3</v>
      </c>
      <c r="C35" s="111"/>
      <c r="D35" s="146" t="s">
        <v>171</v>
      </c>
      <c r="E35" s="97"/>
      <c r="F35" s="77">
        <f>ROW()</f>
        <v>35</v>
      </c>
      <c r="G35" s="75"/>
      <c r="H35" s="69"/>
      <c r="I35" s="69"/>
      <c r="J35" s="24"/>
      <c r="K35" s="44"/>
      <c r="L35" s="77"/>
      <c r="T35" s="220"/>
    </row>
    <row r="36" spans="1:22" ht="24.95" customHeight="1" x14ac:dyDescent="0.2">
      <c r="A36" s="97"/>
      <c r="B36" s="120">
        <v>4</v>
      </c>
      <c r="C36" s="111"/>
      <c r="D36" s="119" t="s">
        <v>172</v>
      </c>
      <c r="E36" s="97"/>
      <c r="F36" s="77"/>
      <c r="G36" s="75"/>
      <c r="H36" s="75"/>
      <c r="I36" s="69"/>
      <c r="J36" s="24"/>
      <c r="K36" s="46"/>
      <c r="L36" s="77"/>
      <c r="T36" s="220"/>
    </row>
    <row r="37" spans="1:22" s="48" customFormat="1" ht="24.95" customHeight="1" x14ac:dyDescent="0.2">
      <c r="A37" s="52"/>
      <c r="B37" s="169">
        <v>4.0999999999999996</v>
      </c>
      <c r="C37" s="52"/>
      <c r="D37" s="109" t="s">
        <v>173</v>
      </c>
      <c r="E37" s="52"/>
      <c r="F37" s="86">
        <f>ROW()</f>
        <v>37</v>
      </c>
      <c r="G37" s="75"/>
      <c r="H37" s="69"/>
      <c r="I37" s="69"/>
      <c r="J37" s="110"/>
      <c r="K37" s="54"/>
      <c r="L37" s="86"/>
      <c r="T37" s="52"/>
      <c r="V37" s="52"/>
    </row>
    <row r="38" spans="1:22" ht="20.100000000000001" customHeight="1" x14ac:dyDescent="0.2">
      <c r="A38" s="97"/>
      <c r="B38" s="169">
        <v>4.2</v>
      </c>
      <c r="C38" s="97"/>
      <c r="D38" s="103" t="s">
        <v>174</v>
      </c>
      <c r="E38" s="97"/>
      <c r="F38" s="77">
        <f>ROW()</f>
        <v>38</v>
      </c>
      <c r="G38" s="75"/>
      <c r="H38" s="69"/>
      <c r="I38" s="69"/>
      <c r="J38" s="24"/>
      <c r="K38" s="44"/>
      <c r="L38" s="77"/>
      <c r="T38" s="220"/>
    </row>
    <row r="39" spans="1:22" ht="20.100000000000001" customHeight="1" x14ac:dyDescent="0.2">
      <c r="A39" s="97"/>
      <c r="B39" s="169">
        <v>4.3</v>
      </c>
      <c r="C39" s="97"/>
      <c r="D39" s="103" t="s">
        <v>175</v>
      </c>
      <c r="E39" s="97"/>
      <c r="F39" s="77">
        <f>ROW()</f>
        <v>39</v>
      </c>
      <c r="G39" s="69"/>
      <c r="H39" s="69"/>
      <c r="I39" s="69"/>
      <c r="J39" s="80"/>
      <c r="K39" s="44"/>
      <c r="L39" s="77"/>
      <c r="T39" s="220"/>
    </row>
    <row r="40" spans="1:22" s="48" customFormat="1" ht="20.100000000000001" customHeight="1" x14ac:dyDescent="0.2">
      <c r="A40" s="52"/>
      <c r="B40" s="169">
        <v>4.4000000000000004</v>
      </c>
      <c r="C40" s="97"/>
      <c r="D40" s="105" t="s">
        <v>176</v>
      </c>
      <c r="E40" s="52"/>
      <c r="F40" s="77">
        <f>ROW()</f>
        <v>40</v>
      </c>
      <c r="G40" s="69"/>
      <c r="H40" s="75"/>
      <c r="I40" s="69"/>
      <c r="J40" s="24"/>
      <c r="K40" s="44"/>
      <c r="L40" s="77"/>
      <c r="T40" s="52"/>
      <c r="V40" s="220"/>
    </row>
    <row r="41" spans="1:22" ht="20.100000000000001" customHeight="1" x14ac:dyDescent="0.2">
      <c r="A41" s="97"/>
      <c r="B41" s="169">
        <v>4.5</v>
      </c>
      <c r="C41" s="97"/>
      <c r="D41" s="103" t="s">
        <v>177</v>
      </c>
      <c r="E41" s="97"/>
      <c r="F41" s="77">
        <f>ROW()</f>
        <v>41</v>
      </c>
      <c r="G41" s="75"/>
      <c r="H41" s="75"/>
      <c r="I41" s="69"/>
      <c r="J41" s="24"/>
      <c r="K41" s="44"/>
      <c r="L41" s="77"/>
      <c r="T41" s="220"/>
    </row>
    <row r="42" spans="1:22" ht="20.100000000000001" customHeight="1" x14ac:dyDescent="0.2">
      <c r="A42" s="97"/>
      <c r="B42" s="169" t="s">
        <v>364</v>
      </c>
      <c r="C42" s="97"/>
      <c r="D42" s="103" t="s">
        <v>178</v>
      </c>
      <c r="E42" s="97"/>
      <c r="F42" s="77">
        <f>ROW()</f>
        <v>42</v>
      </c>
      <c r="G42" s="75"/>
      <c r="H42" s="75"/>
      <c r="I42" s="69"/>
      <c r="J42" s="24"/>
      <c r="K42" s="44"/>
      <c r="L42" s="77"/>
      <c r="N42" s="308" t="str">
        <f>IF(ABS(K42-SUM(-K41,K40,K38,K37,K39))&lt;=0.5,"OK","K42: ERROR")</f>
        <v>OK</v>
      </c>
      <c r="T42" s="220"/>
    </row>
    <row r="43" spans="1:22" ht="24.95" customHeight="1" x14ac:dyDescent="0.2">
      <c r="A43" s="97"/>
      <c r="B43" s="120" t="s">
        <v>52</v>
      </c>
      <c r="C43" s="111"/>
      <c r="D43" s="119" t="s">
        <v>179</v>
      </c>
      <c r="E43" s="97"/>
      <c r="F43" s="77"/>
      <c r="G43" s="75"/>
      <c r="H43" s="75"/>
      <c r="I43" s="69"/>
      <c r="J43" s="24"/>
      <c r="K43" s="46"/>
      <c r="L43" s="77"/>
      <c r="T43" s="220"/>
    </row>
    <row r="44" spans="1:22" ht="20.100000000000001" customHeight="1" x14ac:dyDescent="0.2">
      <c r="A44" s="97"/>
      <c r="B44" s="169" t="s">
        <v>113</v>
      </c>
      <c r="C44" s="97"/>
      <c r="D44" s="104" t="s">
        <v>180</v>
      </c>
      <c r="E44" s="97"/>
      <c r="F44" s="77">
        <f>ROW()</f>
        <v>44</v>
      </c>
      <c r="G44" s="75"/>
      <c r="H44" s="75"/>
      <c r="I44" s="69"/>
      <c r="J44" s="24"/>
      <c r="K44" s="44"/>
      <c r="L44" s="77"/>
      <c r="T44" s="220"/>
    </row>
    <row r="45" spans="1:22" ht="20.100000000000001" customHeight="1" x14ac:dyDescent="0.2">
      <c r="A45" s="97"/>
      <c r="B45" s="169" t="s">
        <v>114</v>
      </c>
      <c r="C45" s="97"/>
      <c r="D45" s="103" t="s">
        <v>181</v>
      </c>
      <c r="E45" s="97"/>
      <c r="F45" s="77">
        <f>ROW()</f>
        <v>45</v>
      </c>
      <c r="G45" s="75"/>
      <c r="H45" s="75"/>
      <c r="I45" s="69"/>
      <c r="J45" s="24"/>
      <c r="K45" s="44"/>
      <c r="L45" s="77"/>
      <c r="N45" s="308" t="str">
        <f>IF(OR(NOT(K45&lt;&gt;0),K45&gt;=0),"OK","K45: ERROR")</f>
        <v>OK</v>
      </c>
      <c r="T45" s="220"/>
    </row>
    <row r="46" spans="1:22" ht="20.100000000000001" customHeight="1" x14ac:dyDescent="0.2">
      <c r="A46" s="97"/>
      <c r="B46" s="169" t="s">
        <v>365</v>
      </c>
      <c r="C46" s="97"/>
      <c r="D46" s="103" t="s">
        <v>182</v>
      </c>
      <c r="E46" s="97"/>
      <c r="F46" s="77">
        <f>ROW()</f>
        <v>46</v>
      </c>
      <c r="G46" s="75"/>
      <c r="H46" s="75"/>
      <c r="I46" s="69"/>
      <c r="J46" s="24"/>
      <c r="K46" s="44"/>
      <c r="L46" s="77"/>
      <c r="N46" s="308" t="str">
        <f>IF(ABS(K46-SUM(K44,K45))&lt;=0.5,"OK","K46: ERROR")</f>
        <v>OK</v>
      </c>
      <c r="T46" s="220"/>
    </row>
    <row r="47" spans="1:22" ht="36.75" customHeight="1" x14ac:dyDescent="0.2">
      <c r="A47" s="97"/>
      <c r="B47" s="137" t="s">
        <v>117</v>
      </c>
      <c r="C47" s="111"/>
      <c r="D47" s="153" t="s">
        <v>183</v>
      </c>
      <c r="E47" s="97"/>
      <c r="F47" s="77">
        <f>ROW()</f>
        <v>47</v>
      </c>
      <c r="G47" s="75"/>
      <c r="H47" s="69"/>
      <c r="I47" s="69"/>
      <c r="J47" s="24"/>
      <c r="K47" s="44"/>
      <c r="L47" s="77"/>
      <c r="T47" s="220"/>
    </row>
    <row r="48" spans="1:22" ht="20.100000000000001" customHeight="1" x14ac:dyDescent="0.2">
      <c r="A48" s="97"/>
      <c r="B48" s="120" t="s">
        <v>120</v>
      </c>
      <c r="C48" s="111"/>
      <c r="D48" s="153" t="s">
        <v>187</v>
      </c>
      <c r="E48" s="97"/>
      <c r="F48" s="77">
        <f>ROW()</f>
        <v>48</v>
      </c>
      <c r="G48" s="75"/>
      <c r="H48" s="69"/>
      <c r="I48" s="69"/>
      <c r="J48" s="24"/>
      <c r="K48" s="44"/>
      <c r="L48" s="77"/>
      <c r="T48" s="220"/>
    </row>
    <row r="49" spans="1:28" ht="20.100000000000001" customHeight="1" x14ac:dyDescent="0.2">
      <c r="A49" s="97"/>
      <c r="B49" s="120" t="s">
        <v>366</v>
      </c>
      <c r="C49" s="111"/>
      <c r="D49" s="146" t="s">
        <v>280</v>
      </c>
      <c r="E49" s="97"/>
      <c r="F49" s="77">
        <f>ROW()</f>
        <v>49</v>
      </c>
      <c r="G49" s="75"/>
      <c r="H49" s="69"/>
      <c r="I49" s="69"/>
      <c r="J49" s="24"/>
      <c r="K49" s="44"/>
      <c r="L49" s="77"/>
      <c r="N49" s="308" t="str">
        <f>IF(ABS(K49-(K28+K34+K35+K42-K46-K47-K48))&lt;=0.5,"OK","K49: ERROR")</f>
        <v>OK</v>
      </c>
      <c r="T49" s="220"/>
    </row>
    <row r="50" spans="1:28" ht="20.100000000000001" customHeight="1" x14ac:dyDescent="0.2">
      <c r="A50" s="97"/>
      <c r="B50" s="120" t="s">
        <v>155</v>
      </c>
      <c r="C50" s="111"/>
      <c r="D50" s="146" t="s">
        <v>184</v>
      </c>
      <c r="E50" s="97"/>
      <c r="F50" s="77">
        <f>ROW()</f>
        <v>50</v>
      </c>
      <c r="G50" s="75"/>
      <c r="H50" s="69"/>
      <c r="I50" s="69"/>
      <c r="J50" s="24"/>
      <c r="K50" s="44"/>
      <c r="L50" s="77"/>
      <c r="T50" s="220"/>
    </row>
    <row r="51" spans="1:28" ht="20.100000000000001" customHeight="1" x14ac:dyDescent="0.2">
      <c r="A51" s="97"/>
      <c r="B51" s="120" t="s">
        <v>188</v>
      </c>
      <c r="C51" s="111"/>
      <c r="D51" s="146" t="s">
        <v>185</v>
      </c>
      <c r="E51" s="97"/>
      <c r="F51" s="77">
        <f>ROW()</f>
        <v>51</v>
      </c>
      <c r="G51" s="75"/>
      <c r="H51" s="69"/>
      <c r="I51" s="69"/>
      <c r="J51" s="24"/>
      <c r="K51" s="44"/>
      <c r="L51" s="77"/>
      <c r="T51" s="220"/>
    </row>
    <row r="52" spans="1:28" ht="20.100000000000001" customHeight="1" x14ac:dyDescent="0.2">
      <c r="A52" s="97"/>
      <c r="B52" s="154" t="s">
        <v>189</v>
      </c>
      <c r="C52" s="97"/>
      <c r="D52" s="146" t="s">
        <v>186</v>
      </c>
      <c r="E52" s="97"/>
      <c r="F52" s="77">
        <f>ROW()</f>
        <v>52</v>
      </c>
      <c r="G52" s="75"/>
      <c r="H52" s="75"/>
      <c r="I52" s="69"/>
      <c r="J52" s="24"/>
      <c r="K52" s="44"/>
      <c r="L52" s="77"/>
      <c r="T52" s="220"/>
    </row>
    <row r="53" spans="1:28" ht="20.100000000000001" customHeight="1" x14ac:dyDescent="0.2">
      <c r="A53" s="97"/>
      <c r="B53" s="154" t="s">
        <v>367</v>
      </c>
      <c r="C53" s="97"/>
      <c r="D53" s="146" t="s">
        <v>368</v>
      </c>
      <c r="E53" s="97"/>
      <c r="F53" s="77">
        <f>ROW()</f>
        <v>53</v>
      </c>
      <c r="G53" s="209"/>
      <c r="H53" s="209"/>
      <c r="I53" s="210"/>
      <c r="J53" s="208"/>
      <c r="K53" s="44"/>
      <c r="L53" s="77"/>
      <c r="T53" s="220"/>
    </row>
    <row r="54" spans="1:28" ht="20.100000000000001" customHeight="1" x14ac:dyDescent="0.2">
      <c r="A54" s="97"/>
      <c r="B54" s="154" t="s">
        <v>369</v>
      </c>
      <c r="C54" s="97"/>
      <c r="D54" s="146" t="s">
        <v>342</v>
      </c>
      <c r="E54" s="97"/>
      <c r="F54" s="77">
        <f>ROW()</f>
        <v>54</v>
      </c>
      <c r="G54" s="209"/>
      <c r="H54" s="209"/>
      <c r="I54" s="210"/>
      <c r="J54" s="208"/>
      <c r="K54" s="44"/>
      <c r="L54" s="77"/>
      <c r="N54" s="308" t="str">
        <f>IF(ABS(K54-(K49+K50-K51+K52-K53))&lt;=0.5,"OK","K54: ERROR")</f>
        <v>OK</v>
      </c>
      <c r="O54" s="308" t="str">
        <f>IF(K54&lt;&gt;0,"OK","K54: WARNING")</f>
        <v>K54: WARNING</v>
      </c>
      <c r="T54" s="220"/>
    </row>
    <row r="55" spans="1:28" ht="20.100000000000001" customHeight="1" x14ac:dyDescent="0.2">
      <c r="A55" s="193"/>
      <c r="B55" s="229">
        <v>13.1</v>
      </c>
      <c r="C55" s="193"/>
      <c r="D55" s="194" t="s">
        <v>317</v>
      </c>
      <c r="E55" s="193"/>
      <c r="F55" s="77">
        <f>ROW()</f>
        <v>55</v>
      </c>
      <c r="G55" s="209"/>
      <c r="H55" s="209"/>
      <c r="I55" s="210"/>
      <c r="J55" s="208"/>
      <c r="K55" s="44"/>
      <c r="L55" s="77"/>
      <c r="T55" s="220"/>
    </row>
    <row r="56" spans="1:28" s="97" customFormat="1" ht="6" customHeight="1" x14ac:dyDescent="0.2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</row>
    <row r="57" spans="1:28" s="97" customFormat="1" ht="16.5" customHeight="1" x14ac:dyDescent="0.2"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</row>
    <row r="58" spans="1:28" s="97" customFormat="1" ht="12.75" customHeight="1" x14ac:dyDescent="0.2">
      <c r="B58" s="218" t="s">
        <v>353</v>
      </c>
      <c r="D58" s="123" t="s">
        <v>289</v>
      </c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</row>
    <row r="59" spans="1:28" s="182" customFormat="1" ht="12.95" customHeight="1" x14ac:dyDescent="0.2">
      <c r="B59" s="190"/>
      <c r="C59" s="186"/>
      <c r="D59" s="191"/>
      <c r="K59" s="220"/>
      <c r="L59" s="220"/>
      <c r="M59" s="220"/>
      <c r="N59" s="308" t="str">
        <f>IF(ABS('AU302'!K54-'AU301'!K74)&lt;=0.5,"OK","K54: WARNING")</f>
        <v>OK</v>
      </c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</row>
    <row r="60" spans="1:28" s="97" customFormat="1" ht="12.95" customHeight="1" x14ac:dyDescent="0.2"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</row>
    <row r="61" spans="1:28" s="97" customFormat="1" ht="12.95" customHeight="1" x14ac:dyDescent="0.2"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</row>
    <row r="62" spans="1:28" s="97" customFormat="1" ht="12.95" customHeight="1" x14ac:dyDescent="0.2"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</row>
    <row r="63" spans="1:28" s="97" customFormat="1" ht="12.95" customHeight="1" x14ac:dyDescent="0.2"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</row>
    <row r="64" spans="1:28" s="97" customFormat="1" x14ac:dyDescent="0.2"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</row>
    <row r="65" spans="11:28" s="97" customFormat="1" x14ac:dyDescent="0.2"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</row>
    <row r="66" spans="11:28" s="97" customFormat="1" x14ac:dyDescent="0.2"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</row>
    <row r="67" spans="11:28" s="97" customFormat="1" x14ac:dyDescent="0.2"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</row>
    <row r="68" spans="11:28" s="97" customFormat="1" x14ac:dyDescent="0.2"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</row>
    <row r="69" spans="11:28" s="97" customFormat="1" x14ac:dyDescent="0.2"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</row>
    <row r="70" spans="11:28" s="97" customFormat="1" x14ac:dyDescent="0.2"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</row>
    <row r="71" spans="11:28" s="97" customFormat="1" x14ac:dyDescent="0.2"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</row>
    <row r="72" spans="11:28" s="97" customFormat="1" x14ac:dyDescent="0.2"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</row>
    <row r="73" spans="11:28" s="97" customFormat="1" x14ac:dyDescent="0.2"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</row>
    <row r="74" spans="11:28" s="97" customFormat="1" x14ac:dyDescent="0.2"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</row>
    <row r="75" spans="11:28" s="97" customFormat="1" x14ac:dyDescent="0.2"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</row>
    <row r="76" spans="11:28" s="97" customFormat="1" x14ac:dyDescent="0.2"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</row>
    <row r="77" spans="11:28" s="97" customFormat="1" x14ac:dyDescent="0.2"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</row>
    <row r="78" spans="11:28" s="97" customFormat="1" x14ac:dyDescent="0.2"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</row>
    <row r="79" spans="11:28" s="97" customFormat="1" x14ac:dyDescent="0.2"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</row>
    <row r="80" spans="11:28" s="97" customFormat="1" x14ac:dyDescent="0.2"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</row>
    <row r="81" spans="11:28" s="97" customFormat="1" x14ac:dyDescent="0.2"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</row>
    <row r="82" spans="11:28" s="97" customFormat="1" x14ac:dyDescent="0.2"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</row>
    <row r="83" spans="11:28" s="97" customFormat="1" x14ac:dyDescent="0.2"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</row>
    <row r="84" spans="11:28" s="97" customFormat="1" x14ac:dyDescent="0.2"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</row>
    <row r="85" spans="11:28" s="97" customFormat="1" x14ac:dyDescent="0.2"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</row>
    <row r="86" spans="11:28" s="97" customFormat="1" x14ac:dyDescent="0.2"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</row>
    <row r="87" spans="11:28" s="97" customFormat="1" x14ac:dyDescent="0.2"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</row>
    <row r="88" spans="11:28" s="97" customFormat="1" x14ac:dyDescent="0.2"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</row>
    <row r="89" spans="11:28" s="97" customFormat="1" x14ac:dyDescent="0.2"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</row>
    <row r="90" spans="11:28" s="97" customFormat="1" x14ac:dyDescent="0.2"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</row>
    <row r="91" spans="11:28" s="97" customFormat="1" x14ac:dyDescent="0.2"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</row>
    <row r="92" spans="11:28" s="97" customFormat="1" x14ac:dyDescent="0.2"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</row>
    <row r="93" spans="11:28" s="97" customFormat="1" x14ac:dyDescent="0.2"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</row>
    <row r="94" spans="11:28" s="97" customFormat="1" x14ac:dyDescent="0.2"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</row>
    <row r="95" spans="11:28" s="97" customFormat="1" x14ac:dyDescent="0.2"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</row>
    <row r="96" spans="11:28" s="97" customFormat="1" x14ac:dyDescent="0.2"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</row>
    <row r="97" spans="11:28" s="97" customFormat="1" x14ac:dyDescent="0.2"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</row>
    <row r="98" spans="11:28" s="97" customFormat="1" x14ac:dyDescent="0.2"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</row>
    <row r="99" spans="11:28" s="97" customFormat="1" x14ac:dyDescent="0.2"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</row>
    <row r="100" spans="11:28" s="97" customFormat="1" x14ac:dyDescent="0.2"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</row>
    <row r="101" spans="11:28" s="97" customFormat="1" x14ac:dyDescent="0.2"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</row>
    <row r="102" spans="11:28" s="97" customFormat="1" x14ac:dyDescent="0.2"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</row>
    <row r="103" spans="11:28" s="97" customFormat="1" x14ac:dyDescent="0.2"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</row>
    <row r="104" spans="11:28" s="97" customFormat="1" x14ac:dyDescent="0.2"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</row>
    <row r="105" spans="11:28" s="97" customFormat="1" x14ac:dyDescent="0.2"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</row>
    <row r="106" spans="11:28" s="97" customFormat="1" x14ac:dyDescent="0.2"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</row>
    <row r="107" spans="11:28" s="97" customFormat="1" x14ac:dyDescent="0.2"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</row>
    <row r="108" spans="11:28" s="97" customFormat="1" x14ac:dyDescent="0.2"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</row>
    <row r="109" spans="11:28" s="97" customFormat="1" x14ac:dyDescent="0.2"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</row>
    <row r="110" spans="11:28" s="97" customFormat="1" x14ac:dyDescent="0.2"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</row>
    <row r="111" spans="11:28" s="97" customFormat="1" x14ac:dyDescent="0.2"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</row>
    <row r="112" spans="11:28" s="97" customFormat="1" x14ac:dyDescent="0.2"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</row>
    <row r="113" spans="11:28" s="97" customFormat="1" x14ac:dyDescent="0.2"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</row>
    <row r="114" spans="11:28" s="97" customFormat="1" x14ac:dyDescent="0.2"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</row>
    <row r="115" spans="11:28" s="97" customFormat="1" x14ac:dyDescent="0.2"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</row>
    <row r="116" spans="11:28" s="97" customFormat="1" x14ac:dyDescent="0.2"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</row>
    <row r="117" spans="11:28" s="97" customFormat="1" x14ac:dyDescent="0.2"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</row>
    <row r="118" spans="11:28" s="97" customFormat="1" x14ac:dyDescent="0.2"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</row>
    <row r="119" spans="11:28" s="97" customFormat="1" x14ac:dyDescent="0.2"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</row>
    <row r="120" spans="11:28" s="97" customFormat="1" x14ac:dyDescent="0.2"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</row>
    <row r="121" spans="11:28" s="97" customFormat="1" x14ac:dyDescent="0.2"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</row>
    <row r="122" spans="11:28" s="97" customFormat="1" x14ac:dyDescent="0.2"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</row>
    <row r="123" spans="11:28" s="97" customFormat="1" x14ac:dyDescent="0.2"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</row>
    <row r="124" spans="11:28" s="97" customFormat="1" x14ac:dyDescent="0.2"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</row>
    <row r="125" spans="11:28" s="97" customFormat="1" x14ac:dyDescent="0.2"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</row>
    <row r="126" spans="11:28" s="97" customFormat="1" x14ac:dyDescent="0.2"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</row>
    <row r="127" spans="11:28" s="97" customFormat="1" x14ac:dyDescent="0.2"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</row>
    <row r="128" spans="11:28" s="97" customFormat="1" x14ac:dyDescent="0.2"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</row>
    <row r="129" spans="11:28" s="97" customFormat="1" x14ac:dyDescent="0.2"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</row>
    <row r="130" spans="11:28" s="97" customFormat="1" x14ac:dyDescent="0.2"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</row>
    <row r="131" spans="11:28" s="97" customFormat="1" x14ac:dyDescent="0.2"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</row>
    <row r="132" spans="11:28" s="97" customFormat="1" x14ac:dyDescent="0.2"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</row>
    <row r="133" spans="11:28" s="97" customFormat="1" x14ac:dyDescent="0.2"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</row>
    <row r="134" spans="11:28" s="97" customFormat="1" x14ac:dyDescent="0.2"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</row>
    <row r="135" spans="11:28" s="97" customFormat="1" x14ac:dyDescent="0.2"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</row>
    <row r="136" spans="11:28" s="97" customFormat="1" x14ac:dyDescent="0.2"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</row>
    <row r="137" spans="11:28" s="97" customFormat="1" x14ac:dyDescent="0.2"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</row>
    <row r="138" spans="11:28" s="97" customFormat="1" x14ac:dyDescent="0.2"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</row>
    <row r="139" spans="11:28" s="97" customFormat="1" x14ac:dyDescent="0.2"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</row>
    <row r="140" spans="11:28" s="97" customFormat="1" x14ac:dyDescent="0.2"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</row>
    <row r="141" spans="11:28" s="97" customFormat="1" x14ac:dyDescent="0.2"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</row>
    <row r="142" spans="11:28" s="97" customFormat="1" x14ac:dyDescent="0.2"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</row>
    <row r="143" spans="11:28" s="97" customFormat="1" x14ac:dyDescent="0.2"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</row>
    <row r="144" spans="11:28" s="97" customFormat="1" x14ac:dyDescent="0.2"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</row>
    <row r="145" spans="11:28" s="97" customFormat="1" x14ac:dyDescent="0.2"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</row>
    <row r="146" spans="11:28" s="97" customFormat="1" x14ac:dyDescent="0.2"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</row>
    <row r="147" spans="11:28" s="97" customFormat="1" x14ac:dyDescent="0.2"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</row>
    <row r="148" spans="11:28" s="97" customFormat="1" x14ac:dyDescent="0.2"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</row>
    <row r="149" spans="11:28" s="97" customFormat="1" x14ac:dyDescent="0.2"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</row>
    <row r="150" spans="11:28" s="97" customFormat="1" x14ac:dyDescent="0.2"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</row>
    <row r="151" spans="11:28" s="97" customFormat="1" x14ac:dyDescent="0.2"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</row>
    <row r="152" spans="11:28" s="97" customFormat="1" x14ac:dyDescent="0.2"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</row>
    <row r="153" spans="11:28" s="97" customFormat="1" x14ac:dyDescent="0.2"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</row>
    <row r="154" spans="11:28" s="97" customFormat="1" x14ac:dyDescent="0.2"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</row>
    <row r="155" spans="11:28" s="97" customFormat="1" x14ac:dyDescent="0.2"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</row>
    <row r="156" spans="11:28" s="97" customFormat="1" x14ac:dyDescent="0.2"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</row>
    <row r="157" spans="11:28" s="97" customFormat="1" x14ac:dyDescent="0.2"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</row>
    <row r="158" spans="11:28" s="97" customFormat="1" x14ac:dyDescent="0.2"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</row>
    <row r="159" spans="11:28" s="97" customFormat="1" x14ac:dyDescent="0.2"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</row>
    <row r="160" spans="11:28" s="97" customFormat="1" x14ac:dyDescent="0.2"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</row>
    <row r="161" spans="11:28" s="97" customFormat="1" x14ac:dyDescent="0.2"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</row>
    <row r="162" spans="11:28" s="97" customFormat="1" x14ac:dyDescent="0.2"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</row>
    <row r="163" spans="11:28" s="97" customFormat="1" x14ac:dyDescent="0.2"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</row>
    <row r="164" spans="11:28" s="97" customFormat="1" x14ac:dyDescent="0.2"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</row>
    <row r="165" spans="11:28" s="97" customFormat="1" x14ac:dyDescent="0.2"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</row>
    <row r="166" spans="11:28" s="97" customFormat="1" x14ac:dyDescent="0.2"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</row>
    <row r="167" spans="11:28" s="97" customFormat="1" x14ac:dyDescent="0.2"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</row>
    <row r="168" spans="11:28" s="97" customFormat="1" x14ac:dyDescent="0.2"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</row>
    <row r="169" spans="11:28" s="97" customFormat="1" x14ac:dyDescent="0.2"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</row>
    <row r="170" spans="11:28" s="97" customFormat="1" x14ac:dyDescent="0.2"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</row>
    <row r="171" spans="11:28" s="97" customFormat="1" x14ac:dyDescent="0.2"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</row>
    <row r="172" spans="11:28" s="97" customFormat="1" x14ac:dyDescent="0.2"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</row>
    <row r="173" spans="11:28" s="97" customFormat="1" x14ac:dyDescent="0.2"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</row>
    <row r="174" spans="11:28" s="97" customFormat="1" x14ac:dyDescent="0.2"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</row>
    <row r="175" spans="11:28" s="97" customFormat="1" x14ac:dyDescent="0.2"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</row>
    <row r="176" spans="11:28" s="97" customFormat="1" x14ac:dyDescent="0.2"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</row>
    <row r="177" spans="11:28" s="97" customFormat="1" x14ac:dyDescent="0.2"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</row>
    <row r="178" spans="11:28" s="97" customFormat="1" x14ac:dyDescent="0.2"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</row>
    <row r="179" spans="11:28" s="97" customFormat="1" x14ac:dyDescent="0.2"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</row>
    <row r="180" spans="11:28" s="97" customFormat="1" x14ac:dyDescent="0.2"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</row>
    <row r="181" spans="11:28" s="97" customFormat="1" x14ac:dyDescent="0.2"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</row>
    <row r="182" spans="11:28" s="97" customFormat="1" x14ac:dyDescent="0.2"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</row>
    <row r="183" spans="11:28" s="97" customFormat="1" x14ac:dyDescent="0.2"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</row>
    <row r="184" spans="11:28" s="97" customFormat="1" x14ac:dyDescent="0.2"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</row>
    <row r="185" spans="11:28" s="97" customFormat="1" x14ac:dyDescent="0.2"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</row>
    <row r="186" spans="11:28" s="97" customFormat="1" x14ac:dyDescent="0.2"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</row>
    <row r="187" spans="11:28" s="97" customFormat="1" x14ac:dyDescent="0.2"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</row>
    <row r="188" spans="11:28" s="97" customFormat="1" x14ac:dyDescent="0.2"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</row>
    <row r="189" spans="11:28" s="97" customFormat="1" x14ac:dyDescent="0.2"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</row>
    <row r="190" spans="11:28" s="97" customFormat="1" x14ac:dyDescent="0.2"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</row>
    <row r="191" spans="11:28" s="97" customFormat="1" x14ac:dyDescent="0.2"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</row>
    <row r="192" spans="11:28" s="97" customFormat="1" x14ac:dyDescent="0.2"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</row>
    <row r="193" spans="11:28" s="97" customFormat="1" x14ac:dyDescent="0.2"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</row>
    <row r="194" spans="11:28" s="97" customFormat="1" x14ac:dyDescent="0.2"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</row>
    <row r="195" spans="11:28" s="97" customFormat="1" x14ac:dyDescent="0.2"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</row>
    <row r="196" spans="11:28" s="97" customFormat="1" x14ac:dyDescent="0.2"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</row>
    <row r="197" spans="11:28" s="97" customFormat="1" x14ac:dyDescent="0.2"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</row>
    <row r="198" spans="11:28" s="97" customFormat="1" x14ac:dyDescent="0.2"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</row>
    <row r="199" spans="11:28" s="97" customFormat="1" x14ac:dyDescent="0.2"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</row>
    <row r="200" spans="11:28" s="97" customFormat="1" x14ac:dyDescent="0.2"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</row>
    <row r="201" spans="11:28" s="97" customFormat="1" x14ac:dyDescent="0.2"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</row>
    <row r="202" spans="11:28" s="97" customFormat="1" x14ac:dyDescent="0.2"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</row>
  </sheetData>
  <sheetProtection sheet="1" objects="1" scenarios="1"/>
  <conditionalFormatting sqref="N26:O54">
    <cfRule type="expression" dxfId="64" priority="1">
      <formula>ISNUMBER(SEARCH("ERROR",N26))</formula>
    </cfRule>
    <cfRule type="expression" dxfId="63" priority="2">
      <formula>ISNUMBER(SEARCH("WARNING",N26))</formula>
    </cfRule>
    <cfRule type="expression" dxfId="62" priority="3">
      <formula>ISNUMBER(SEARCH("OK",N26))</formula>
    </cfRule>
  </conditionalFormatting>
  <conditionalFormatting sqref="N59">
    <cfRule type="expression" dxfId="61" priority="4">
      <formula>ISNUMBER(SEARCH("ERROR",N59))</formula>
    </cfRule>
    <cfRule type="expression" dxfId="60" priority="5">
      <formula>ISNUMBER(SEARCH("WARNING",N59))</formula>
    </cfRule>
    <cfRule type="expression" dxfId="59" priority="6">
      <formula>ISNUMBER(SEARCH("OK",N59))</formula>
    </cfRule>
  </conditionalFormatting>
  <conditionalFormatting sqref="B5">
    <cfRule type="expression" dxfId="58" priority="7">
      <formula>OR(B5=0,B5="0")</formula>
    </cfRule>
    <cfRule type="expression" dxfId="57" priority="8">
      <formula>B5&gt;0</formula>
    </cfRule>
  </conditionalFormatting>
  <conditionalFormatting sqref="B6">
    <cfRule type="expression" dxfId="56" priority="9">
      <formula>OR(B6=0,B6="0")</formula>
    </cfRule>
    <cfRule type="expression" dxfId="55" priority="10">
      <formula>B6&gt;0</formula>
    </cfRule>
  </conditionalFormatting>
  <hyperlinks>
    <hyperlink ref="N26" location="Validation_K002_AU302_K26_0" display="Validation_K002_AU302_K26_0"/>
    <hyperlink ref="N28" location="Validation_K001_AU302_K28_0" display="Validation_K001_AU302_K28_0"/>
    <hyperlink ref="N34" location="Validation_K003_AU302_K34_0" display="Validation_K003_AU302_K34_0"/>
    <hyperlink ref="N42" location="Validation_K004_AU302_K42_0" display="Validation_K004_AU302_K42_0"/>
    <hyperlink ref="N45" location="Validation_K010_AU302_K45_0" display="Validation_K010_AU302_K45_0"/>
    <hyperlink ref="N46" location="Validation_K005_AU302_K46_0" display="Validation_K005_AU302_K46_0"/>
    <hyperlink ref="N49" location="Validation_K006_AU302_K49_0" display="Validation_K006_AU302_K49_0"/>
    <hyperlink ref="N54" location="Validation_K007_AU302_K54_0" display="Validation_K007_AU302_K54_0"/>
    <hyperlink ref="O54" location="Validation_K008_AU302_K54_0" display="Validation_K008_AU302_K54_0"/>
  </hyperlinks>
  <printOptions gridLinesSet="0"/>
  <pageMargins left="0.39370078740157483" right="0.39370078740157483" top="0.47244094488188981" bottom="0.59055118110236227" header="0.31496062992125984" footer="0.31496062992125984"/>
  <pageSetup paperSize="9" scale="57" orientation="portrait" r:id="rId1"/>
  <headerFooter>
    <oddFooter>&amp;L&amp;G   &amp;"Arial,Fett"vertraulich&amp;C&amp;D&amp;RSeite &amp;P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C214"/>
  <sheetViews>
    <sheetView showGridLines="0" showRowColHeaders="0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2" sqref="K22"/>
    </sheetView>
  </sheetViews>
  <sheetFormatPr baseColWidth="10" defaultColWidth="11.5703125" defaultRowHeight="12.75" x14ac:dyDescent="0.2"/>
  <cols>
    <col min="1" max="1" width="1.85546875" style="20" hidden="1" customWidth="1"/>
    <col min="2" max="2" width="13.42578125" style="20" bestFit="1" customWidth="1"/>
    <col min="3" max="3" width="9.7109375" style="20" hidden="1" customWidth="1"/>
    <col min="4" max="4" width="89.28515625" style="20" customWidth="1"/>
    <col min="5" max="5" width="4.7109375" style="20" hidden="1" customWidth="1"/>
    <col min="6" max="6" width="4.7109375" style="20" customWidth="1"/>
    <col min="7" max="7" width="8.5703125" style="62" hidden="1" customWidth="1"/>
    <col min="8" max="9" width="5.7109375" style="62" hidden="1" customWidth="1"/>
    <col min="10" max="10" width="17.85546875" style="20" hidden="1" customWidth="1"/>
    <col min="11" max="11" width="20.7109375" style="20" customWidth="1"/>
    <col min="12" max="12" width="1.7109375" style="20" customWidth="1"/>
    <col min="13" max="13" width="9.5703125" style="20" customWidth="1"/>
    <col min="14" max="21" width="11.7109375" style="20" customWidth="1"/>
    <col min="22" max="22" width="11.7109375" style="220" customWidth="1"/>
    <col min="23" max="29" width="11.7109375" style="20" customWidth="1"/>
    <col min="30" max="16384" width="11.5703125" style="20"/>
  </cols>
  <sheetData>
    <row r="1" spans="1:22" ht="21.95" customHeight="1" x14ac:dyDescent="0.2">
      <c r="A1" s="21"/>
      <c r="B1" s="56" t="str">
        <f>I_ReportName</f>
        <v>AUR_K</v>
      </c>
      <c r="D1" s="16" t="s">
        <v>1</v>
      </c>
      <c r="E1" s="21"/>
      <c r="H1" s="63"/>
      <c r="I1" s="63"/>
      <c r="K1" s="235" t="s">
        <v>48</v>
      </c>
      <c r="L1" s="221"/>
      <c r="M1" s="221"/>
      <c r="N1" s="221"/>
      <c r="O1" s="221"/>
      <c r="P1" s="221"/>
      <c r="Q1" s="221"/>
    </row>
    <row r="2" spans="1:22" ht="21.95" customHeight="1" x14ac:dyDescent="0.2">
      <c r="A2" s="21"/>
      <c r="B2" s="56" t="s">
        <v>304</v>
      </c>
      <c r="D2" s="16" t="s">
        <v>14</v>
      </c>
      <c r="E2" s="21"/>
      <c r="H2" s="63"/>
      <c r="I2" s="63"/>
      <c r="K2" s="101" t="s">
        <v>385</v>
      </c>
      <c r="L2" s="126"/>
      <c r="M2" s="126"/>
      <c r="N2" s="126"/>
      <c r="O2" s="126"/>
      <c r="P2" s="126"/>
      <c r="Q2" s="126"/>
    </row>
    <row r="3" spans="1:22" ht="21.95" customHeight="1" x14ac:dyDescent="0.2">
      <c r="A3" s="21"/>
      <c r="B3" s="56" t="str">
        <f>I_SubjectId</f>
        <v>XXXXXX</v>
      </c>
      <c r="D3" s="16" t="s">
        <v>405</v>
      </c>
      <c r="E3" s="21"/>
      <c r="H3" s="63"/>
      <c r="I3" s="63"/>
      <c r="K3" s="125" t="s">
        <v>400</v>
      </c>
      <c r="L3" s="127"/>
      <c r="M3" s="127"/>
      <c r="N3" s="31"/>
      <c r="O3" s="31"/>
      <c r="P3" s="31"/>
      <c r="Q3" s="31"/>
    </row>
    <row r="4" spans="1:22" ht="21.95" customHeight="1" x14ac:dyDescent="0.2">
      <c r="A4" s="25"/>
      <c r="B4" s="57" t="str">
        <f>I_ReferDate</f>
        <v>TT.MM.JJJJ</v>
      </c>
      <c r="D4" s="16" t="s">
        <v>3</v>
      </c>
      <c r="E4" s="25"/>
      <c r="H4" s="63"/>
      <c r="I4" s="63"/>
      <c r="K4" s="128" t="s">
        <v>318</v>
      </c>
      <c r="L4" s="127"/>
      <c r="M4" s="127"/>
      <c r="N4" s="127"/>
      <c r="O4" s="127"/>
      <c r="P4" s="127"/>
      <c r="Q4" s="127"/>
    </row>
    <row r="5" spans="1:22" s="27" customFormat="1" ht="20.100000000000001" customHeight="1" x14ac:dyDescent="0.2">
      <c r="A5" s="60"/>
      <c r="B5" s="92">
        <f>COUNTIFS(N23:N65,"*ERROR*")</f>
        <v>0</v>
      </c>
      <c r="C5" s="92"/>
      <c r="D5" s="16" t="s">
        <v>382</v>
      </c>
      <c r="E5" s="60"/>
      <c r="F5" s="76"/>
      <c r="G5" s="64"/>
      <c r="H5" s="62"/>
      <c r="I5" s="62"/>
      <c r="J5" s="20"/>
      <c r="K5" s="220" t="s">
        <v>43</v>
      </c>
      <c r="L5" s="220"/>
      <c r="S5" s="20"/>
      <c r="T5" s="20"/>
      <c r="U5" s="20"/>
      <c r="V5" s="220"/>
    </row>
    <row r="6" spans="1:22" s="27" customFormat="1" ht="20.100000000000001" customHeight="1" x14ac:dyDescent="0.2">
      <c r="A6" s="96"/>
      <c r="B6" s="96">
        <f>COUNTIFS(N23:N65,"*WARNING*")</f>
        <v>0</v>
      </c>
      <c r="C6" s="96"/>
      <c r="D6" s="16" t="s">
        <v>383</v>
      </c>
      <c r="E6" s="96"/>
      <c r="F6" s="96"/>
      <c r="G6" s="64"/>
      <c r="H6" s="62"/>
      <c r="I6" s="62"/>
      <c r="J6" s="20"/>
      <c r="K6" s="220"/>
      <c r="L6" s="220"/>
      <c r="S6" s="20"/>
      <c r="T6" s="20"/>
      <c r="U6" s="20"/>
      <c r="V6" s="220"/>
    </row>
    <row r="7" spans="1:22" ht="15" hidden="1" customHeight="1" x14ac:dyDescent="0.2">
      <c r="A7" s="60"/>
      <c r="B7" s="92"/>
      <c r="C7" s="92"/>
      <c r="D7" s="92"/>
      <c r="E7" s="60"/>
      <c r="F7" s="76"/>
      <c r="K7" s="220"/>
      <c r="L7" s="220"/>
    </row>
    <row r="8" spans="1:22" ht="15" hidden="1" customHeight="1" x14ac:dyDescent="0.2">
      <c r="A8" s="60"/>
      <c r="B8" s="60"/>
      <c r="C8" s="60"/>
      <c r="D8" s="60"/>
      <c r="E8" s="60"/>
      <c r="F8" s="76"/>
      <c r="K8" s="220"/>
      <c r="L8" s="220"/>
    </row>
    <row r="9" spans="1:22" ht="15" hidden="1" customHeight="1" x14ac:dyDescent="0.2">
      <c r="A9" s="60"/>
      <c r="B9" s="60"/>
      <c r="C9" s="60"/>
      <c r="D9" s="60"/>
      <c r="E9" s="60"/>
      <c r="F9" s="76"/>
      <c r="K9" s="220"/>
      <c r="L9" s="220"/>
    </row>
    <row r="10" spans="1:22" ht="15" hidden="1" customHeight="1" x14ac:dyDescent="0.2">
      <c r="A10" s="60"/>
      <c r="B10" s="60"/>
      <c r="C10" s="60"/>
      <c r="D10" s="60"/>
      <c r="E10" s="60"/>
      <c r="F10" s="76"/>
      <c r="K10" s="220"/>
      <c r="L10" s="220"/>
    </row>
    <row r="11" spans="1:22" ht="15" hidden="1" customHeight="1" x14ac:dyDescent="0.2">
      <c r="A11" s="60"/>
      <c r="B11" s="60"/>
      <c r="C11" s="60"/>
      <c r="D11" s="60"/>
      <c r="E11" s="60"/>
      <c r="F11" s="76"/>
      <c r="K11" s="220"/>
      <c r="L11" s="220"/>
    </row>
    <row r="12" spans="1:22" ht="15" hidden="1" customHeight="1" x14ac:dyDescent="0.2">
      <c r="A12" s="60"/>
      <c r="B12" s="60"/>
      <c r="C12" s="60"/>
      <c r="D12" s="60"/>
      <c r="E12" s="60"/>
      <c r="F12" s="76"/>
      <c r="K12" s="220"/>
      <c r="L12" s="220"/>
    </row>
    <row r="13" spans="1:22" ht="15" hidden="1" customHeight="1" x14ac:dyDescent="0.2">
      <c r="A13" s="60"/>
      <c r="B13" s="60"/>
      <c r="C13" s="60"/>
      <c r="D13" s="60"/>
      <c r="E13" s="60"/>
      <c r="F13" s="76"/>
      <c r="K13" s="220"/>
      <c r="L13" s="220"/>
    </row>
    <row r="14" spans="1:22" ht="15" hidden="1" customHeight="1" x14ac:dyDescent="0.2">
      <c r="A14" s="60"/>
      <c r="B14" s="60"/>
      <c r="C14" s="60"/>
      <c r="D14" s="60"/>
      <c r="E14" s="60"/>
      <c r="F14" s="76"/>
      <c r="K14" s="220"/>
      <c r="L14" s="220"/>
    </row>
    <row r="15" spans="1:22" ht="15" customHeight="1" x14ac:dyDescent="0.2">
      <c r="A15" s="60"/>
      <c r="B15" s="60"/>
      <c r="C15" s="60"/>
      <c r="D15" s="60"/>
      <c r="E15" s="60"/>
      <c r="F15" s="76"/>
      <c r="K15" s="220"/>
      <c r="L15" s="220"/>
    </row>
    <row r="16" spans="1:22" ht="29.25" customHeight="1" x14ac:dyDescent="0.2">
      <c r="A16" s="33"/>
      <c r="B16" s="33"/>
      <c r="C16" s="33"/>
      <c r="D16" s="34"/>
      <c r="E16" s="33"/>
      <c r="F16" s="42"/>
      <c r="G16" s="238"/>
      <c r="H16" s="238"/>
      <c r="I16" s="238"/>
      <c r="J16" s="239"/>
      <c r="K16" s="286"/>
      <c r="L16" s="42"/>
    </row>
    <row r="17" spans="1:22" ht="28.5" customHeight="1" x14ac:dyDescent="0.2">
      <c r="A17" s="25"/>
      <c r="B17" s="25"/>
      <c r="C17" s="25"/>
      <c r="D17" s="39"/>
      <c r="E17" s="25"/>
      <c r="F17" s="43"/>
      <c r="G17" s="63"/>
      <c r="H17" s="63"/>
      <c r="I17" s="63"/>
      <c r="J17" s="240"/>
      <c r="K17" s="79"/>
      <c r="L17" s="43"/>
    </row>
    <row r="18" spans="1:22" x14ac:dyDescent="0.2">
      <c r="A18" s="40"/>
      <c r="B18" s="40"/>
      <c r="C18" s="40"/>
      <c r="D18" s="41"/>
      <c r="E18" s="40"/>
      <c r="F18" s="79"/>
      <c r="G18" s="70"/>
      <c r="H18" s="70"/>
      <c r="I18" s="70"/>
      <c r="J18" s="241"/>
      <c r="K18" s="77" t="str">
        <f>SUBSTITUTE(ADDRESS(1,COLUMN(),4),1,)</f>
        <v>K</v>
      </c>
      <c r="L18" s="43"/>
      <c r="T18" s="28"/>
    </row>
    <row r="19" spans="1:22" ht="18" hidden="1" customHeight="1" x14ac:dyDescent="0.2">
      <c r="A19" s="60"/>
      <c r="C19" s="61"/>
      <c r="D19" s="60"/>
      <c r="E19" s="60"/>
      <c r="F19" s="77"/>
      <c r="G19" s="89"/>
      <c r="H19" s="89"/>
      <c r="I19" s="89"/>
      <c r="J19" s="242"/>
      <c r="K19" s="222"/>
      <c r="L19" s="43"/>
    </row>
    <row r="20" spans="1:22" ht="18" hidden="1" customHeight="1" x14ac:dyDescent="0.2">
      <c r="A20" s="60"/>
      <c r="C20" s="61"/>
      <c r="D20" s="60"/>
      <c r="E20" s="60"/>
      <c r="F20" s="77"/>
      <c r="G20" s="89"/>
      <c r="H20" s="89"/>
      <c r="I20" s="89"/>
      <c r="J20" s="242"/>
      <c r="K20" s="38"/>
      <c r="L20" s="43"/>
    </row>
    <row r="21" spans="1:22" s="48" customFormat="1" ht="24.95" customHeight="1" x14ac:dyDescent="0.2">
      <c r="A21" s="52"/>
      <c r="B21" s="120" t="s">
        <v>47</v>
      </c>
      <c r="C21" s="111"/>
      <c r="D21" s="117" t="s">
        <v>39</v>
      </c>
      <c r="E21" s="52"/>
      <c r="F21" s="77"/>
      <c r="G21" s="89"/>
      <c r="H21" s="89"/>
      <c r="I21" s="89"/>
      <c r="J21" s="236"/>
      <c r="K21" s="46"/>
      <c r="L21" s="77"/>
      <c r="T21" s="53"/>
      <c r="V21" s="220"/>
    </row>
    <row r="22" spans="1:22" ht="20.100000000000001" customHeight="1" x14ac:dyDescent="0.2">
      <c r="A22" s="60"/>
      <c r="B22" s="169">
        <v>1.1000000000000001</v>
      </c>
      <c r="C22" s="61"/>
      <c r="D22" s="104" t="s">
        <v>344</v>
      </c>
      <c r="E22" s="60"/>
      <c r="F22" s="77">
        <f>ROW()</f>
        <v>22</v>
      </c>
      <c r="G22" s="89"/>
      <c r="H22" s="89"/>
      <c r="I22" s="89"/>
      <c r="J22" s="236"/>
      <c r="K22" s="44"/>
      <c r="L22" s="77"/>
      <c r="M22" s="48"/>
      <c r="T22" s="220"/>
    </row>
    <row r="23" spans="1:22" ht="20.100000000000001" customHeight="1" x14ac:dyDescent="0.2">
      <c r="A23" s="60"/>
      <c r="B23" s="169">
        <v>1.2</v>
      </c>
      <c r="C23" s="61"/>
      <c r="D23" s="103" t="s">
        <v>53</v>
      </c>
      <c r="E23" s="60"/>
      <c r="F23" s="77">
        <f>ROW()</f>
        <v>23</v>
      </c>
      <c r="G23" s="89"/>
      <c r="H23" s="89"/>
      <c r="I23" s="89"/>
      <c r="J23" s="236"/>
      <c r="K23" s="44"/>
      <c r="L23" s="77"/>
      <c r="M23" s="48"/>
      <c r="N23" s="309" t="str">
        <f>IF(K23-SUM(K66,K64)&gt;=-0.5,"OK","K23: WARNING")</f>
        <v>OK</v>
      </c>
      <c r="T23" s="220"/>
    </row>
    <row r="24" spans="1:22" ht="20.100000000000001" customHeight="1" x14ac:dyDescent="0.2">
      <c r="A24" s="60"/>
      <c r="B24" s="170">
        <v>1.3</v>
      </c>
      <c r="C24" s="61"/>
      <c r="D24" s="103" t="s">
        <v>54</v>
      </c>
      <c r="E24" s="60"/>
      <c r="F24" s="77">
        <f>ROW()</f>
        <v>24</v>
      </c>
      <c r="G24" s="89"/>
      <c r="H24" s="89"/>
      <c r="I24" s="89"/>
      <c r="J24" s="236"/>
      <c r="K24" s="44"/>
      <c r="L24" s="77"/>
      <c r="M24" s="48"/>
      <c r="N24" s="309" t="str">
        <f>IF(K24&gt;=0,"OK","K24: ERROR")</f>
        <v>OK</v>
      </c>
      <c r="T24" s="220"/>
    </row>
    <row r="25" spans="1:22" ht="20.100000000000001" customHeight="1" x14ac:dyDescent="0.2">
      <c r="A25" s="60"/>
      <c r="B25" s="170">
        <v>1.4</v>
      </c>
      <c r="C25" s="61"/>
      <c r="D25" s="103" t="s">
        <v>55</v>
      </c>
      <c r="E25" s="60"/>
      <c r="F25" s="77">
        <f>ROW()</f>
        <v>25</v>
      </c>
      <c r="G25" s="89"/>
      <c r="H25" s="89"/>
      <c r="I25" s="89"/>
      <c r="J25" s="236"/>
      <c r="K25" s="44"/>
      <c r="L25" s="77"/>
      <c r="M25" s="48"/>
      <c r="T25" s="220"/>
    </row>
    <row r="26" spans="1:22" ht="20.100000000000001" customHeight="1" x14ac:dyDescent="0.2">
      <c r="A26" s="60"/>
      <c r="B26" s="169">
        <v>1.5</v>
      </c>
      <c r="C26" s="61"/>
      <c r="D26" s="104" t="s">
        <v>56</v>
      </c>
      <c r="E26" s="60"/>
      <c r="F26" s="77">
        <f>ROW()</f>
        <v>26</v>
      </c>
      <c r="G26" s="89"/>
      <c r="H26" s="89"/>
      <c r="I26" s="89"/>
      <c r="J26" s="236"/>
      <c r="K26" s="55">
        <f>'AU301'!C_BIL.PAS.GKA</f>
        <v>0</v>
      </c>
      <c r="L26" s="77"/>
      <c r="M26" s="48"/>
      <c r="T26" s="220"/>
    </row>
    <row r="27" spans="1:22" s="152" customFormat="1" ht="24.95" customHeight="1" x14ac:dyDescent="0.2">
      <c r="A27" s="148"/>
      <c r="B27" s="120" t="s">
        <v>51</v>
      </c>
      <c r="C27" s="149"/>
      <c r="D27" s="118" t="s">
        <v>311</v>
      </c>
      <c r="E27" s="148"/>
      <c r="F27" s="150"/>
      <c r="G27" s="207"/>
      <c r="H27" s="207"/>
      <c r="I27" s="207"/>
      <c r="J27" s="244"/>
      <c r="K27" s="151"/>
      <c r="L27" s="150"/>
      <c r="M27" s="48"/>
      <c r="O27" s="20"/>
      <c r="T27" s="148"/>
      <c r="V27" s="148"/>
    </row>
    <row r="28" spans="1:22" ht="20.100000000000001" customHeight="1" x14ac:dyDescent="0.2">
      <c r="A28" s="60"/>
      <c r="B28" s="214">
        <v>2.1</v>
      </c>
      <c r="C28" s="61"/>
      <c r="D28" s="104" t="s">
        <v>319</v>
      </c>
      <c r="E28" s="60"/>
      <c r="F28" s="77">
        <f>ROW()</f>
        <v>28</v>
      </c>
      <c r="G28" s="207"/>
      <c r="H28" s="207"/>
      <c r="I28" s="207"/>
      <c r="J28" s="244"/>
      <c r="K28" s="44"/>
      <c r="L28" s="77"/>
      <c r="M28" s="48"/>
      <c r="T28" s="220"/>
    </row>
    <row r="29" spans="1:22" s="48" customFormat="1" ht="20.100000000000001" customHeight="1" x14ac:dyDescent="0.2">
      <c r="A29" s="52"/>
      <c r="B29" s="214">
        <v>2.2000000000000002</v>
      </c>
      <c r="C29" s="61"/>
      <c r="D29" s="103" t="s">
        <v>57</v>
      </c>
      <c r="E29" s="52"/>
      <c r="F29" s="77">
        <f>ROW()</f>
        <v>29</v>
      </c>
      <c r="G29" s="207"/>
      <c r="H29" s="207"/>
      <c r="I29" s="207"/>
      <c r="J29" s="244"/>
      <c r="K29" s="44"/>
      <c r="L29" s="77"/>
      <c r="O29" s="20"/>
      <c r="T29" s="52"/>
      <c r="V29" s="220"/>
    </row>
    <row r="30" spans="1:22" ht="20.100000000000001" customHeight="1" x14ac:dyDescent="0.2">
      <c r="A30" s="60"/>
      <c r="B30" s="214">
        <v>2.2999999999999998</v>
      </c>
      <c r="C30" s="61"/>
      <c r="D30" s="103" t="s">
        <v>58</v>
      </c>
      <c r="E30" s="60"/>
      <c r="F30" s="77">
        <f>ROW()</f>
        <v>30</v>
      </c>
      <c r="G30" s="207"/>
      <c r="H30" s="207"/>
      <c r="I30" s="207"/>
      <c r="J30" s="244"/>
      <c r="K30" s="44"/>
      <c r="L30" s="77"/>
      <c r="T30" s="220"/>
    </row>
    <row r="31" spans="1:22" ht="20.100000000000001" customHeight="1" x14ac:dyDescent="0.2">
      <c r="A31" s="60"/>
      <c r="B31" s="214">
        <v>2.4</v>
      </c>
      <c r="C31" s="61"/>
      <c r="D31" s="103" t="s">
        <v>59</v>
      </c>
      <c r="E31" s="60"/>
      <c r="F31" s="77">
        <f>ROW()</f>
        <v>31</v>
      </c>
      <c r="G31" s="207"/>
      <c r="H31" s="207"/>
      <c r="I31" s="207"/>
      <c r="J31" s="244"/>
      <c r="K31" s="44"/>
      <c r="L31" s="77"/>
      <c r="N31" s="309" t="str">
        <f>IF(K31&gt;=0,"OK","K31: ERROR")</f>
        <v>OK</v>
      </c>
      <c r="T31" s="220"/>
    </row>
    <row r="32" spans="1:22" ht="20.100000000000001" customHeight="1" x14ac:dyDescent="0.2">
      <c r="A32" s="60"/>
      <c r="B32" s="214">
        <v>2.5</v>
      </c>
      <c r="C32" s="61"/>
      <c r="D32" s="103" t="s">
        <v>60</v>
      </c>
      <c r="E32" s="60"/>
      <c r="F32" s="77">
        <f>ROW()</f>
        <v>32</v>
      </c>
      <c r="G32" s="207"/>
      <c r="H32" s="207"/>
      <c r="I32" s="207"/>
      <c r="J32" s="244"/>
      <c r="K32" s="44"/>
      <c r="L32" s="77"/>
      <c r="T32" s="220"/>
    </row>
    <row r="33" spans="1:22" ht="20.100000000000001" customHeight="1" x14ac:dyDescent="0.2">
      <c r="A33" s="60"/>
      <c r="B33" s="214">
        <v>2.6</v>
      </c>
      <c r="C33" s="61"/>
      <c r="D33" s="104" t="s">
        <v>320</v>
      </c>
      <c r="E33" s="60"/>
      <c r="F33" s="77">
        <f>ROW()</f>
        <v>33</v>
      </c>
      <c r="G33" s="207"/>
      <c r="H33" s="207"/>
      <c r="I33" s="207"/>
      <c r="J33" s="244"/>
      <c r="K33" s="55">
        <f>'AU301'!C_BIL.PAS.KRE</f>
        <v>0</v>
      </c>
      <c r="L33" s="77"/>
      <c r="T33" s="220"/>
    </row>
    <row r="34" spans="1:22" ht="24.95" customHeight="1" x14ac:dyDescent="0.2">
      <c r="A34" s="60"/>
      <c r="B34" s="154">
        <v>3</v>
      </c>
      <c r="C34" s="111"/>
      <c r="D34" s="119" t="s">
        <v>312</v>
      </c>
      <c r="E34" s="60"/>
      <c r="F34" s="77"/>
      <c r="G34" s="207"/>
      <c r="H34" s="207"/>
      <c r="I34" s="207"/>
      <c r="J34" s="244"/>
      <c r="K34" s="46"/>
      <c r="L34" s="77"/>
      <c r="T34" s="220"/>
    </row>
    <row r="35" spans="1:22" s="48" customFormat="1" ht="23.25" customHeight="1" x14ac:dyDescent="0.2">
      <c r="A35" s="52"/>
      <c r="B35" s="230">
        <v>3.1</v>
      </c>
      <c r="C35" s="52"/>
      <c r="D35" s="109" t="s">
        <v>321</v>
      </c>
      <c r="E35" s="52"/>
      <c r="F35" s="86">
        <f>ROW()</f>
        <v>35</v>
      </c>
      <c r="G35" s="207"/>
      <c r="H35" s="207"/>
      <c r="I35" s="207"/>
      <c r="J35" s="244"/>
      <c r="K35" s="54"/>
      <c r="L35" s="86"/>
      <c r="M35" s="20"/>
      <c r="O35" s="20"/>
      <c r="T35" s="52"/>
      <c r="V35" s="52"/>
    </row>
    <row r="36" spans="1:22" ht="20.100000000000001" customHeight="1" x14ac:dyDescent="0.2">
      <c r="A36" s="60"/>
      <c r="B36" s="214">
        <v>3.2</v>
      </c>
      <c r="C36" s="61"/>
      <c r="D36" s="103" t="s">
        <v>322</v>
      </c>
      <c r="E36" s="60"/>
      <c r="F36" s="77">
        <f>ROW()</f>
        <v>36</v>
      </c>
      <c r="G36" s="207"/>
      <c r="H36" s="207"/>
      <c r="I36" s="207"/>
      <c r="J36" s="244"/>
      <c r="K36" s="44"/>
      <c r="L36" s="77"/>
      <c r="N36" s="237"/>
      <c r="T36" s="220"/>
    </row>
    <row r="37" spans="1:22" ht="20.100000000000001" customHeight="1" x14ac:dyDescent="0.2">
      <c r="A37" s="60"/>
      <c r="B37" s="214">
        <v>3.3</v>
      </c>
      <c r="C37" s="61"/>
      <c r="D37" s="103" t="s">
        <v>58</v>
      </c>
      <c r="E37" s="60"/>
      <c r="F37" s="77">
        <f>ROW()</f>
        <v>37</v>
      </c>
      <c r="G37" s="207"/>
      <c r="H37" s="207"/>
      <c r="I37" s="207"/>
      <c r="J37" s="244"/>
      <c r="K37" s="44"/>
      <c r="L37" s="77"/>
      <c r="T37" s="220"/>
    </row>
    <row r="38" spans="1:22" s="48" customFormat="1" ht="20.100000000000001" customHeight="1" x14ac:dyDescent="0.2">
      <c r="A38" s="52"/>
      <c r="B38" s="214">
        <v>3.4</v>
      </c>
      <c r="C38" s="61"/>
      <c r="D38" s="105" t="s">
        <v>323</v>
      </c>
      <c r="E38" s="52"/>
      <c r="F38" s="77">
        <f>ROW()</f>
        <v>38</v>
      </c>
      <c r="G38" s="207"/>
      <c r="H38" s="207"/>
      <c r="I38" s="207"/>
      <c r="J38" s="244"/>
      <c r="K38" s="44"/>
      <c r="L38" s="77"/>
      <c r="N38" s="309" t="str">
        <f>IF(K38&gt;=0,"OK","K38: ERROR")</f>
        <v>OK</v>
      </c>
      <c r="O38" s="20"/>
      <c r="T38" s="52"/>
      <c r="V38" s="220"/>
    </row>
    <row r="39" spans="1:22" ht="20.100000000000001" customHeight="1" x14ac:dyDescent="0.2">
      <c r="A39" s="60"/>
      <c r="B39" s="214">
        <v>3.5</v>
      </c>
      <c r="C39" s="61"/>
      <c r="D39" s="103" t="s">
        <v>324</v>
      </c>
      <c r="E39" s="60"/>
      <c r="F39" s="77">
        <f>ROW()</f>
        <v>39</v>
      </c>
      <c r="G39" s="207"/>
      <c r="H39" s="207"/>
      <c r="I39" s="207"/>
      <c r="J39" s="244"/>
      <c r="K39" s="44"/>
      <c r="L39" s="77"/>
      <c r="N39" s="309" t="str">
        <f>IF(K39&gt;=0,"OK","K39: ERROR")</f>
        <v>OK</v>
      </c>
      <c r="T39" s="220"/>
    </row>
    <row r="40" spans="1:22" ht="20.100000000000001" customHeight="1" x14ac:dyDescent="0.2">
      <c r="A40" s="60"/>
      <c r="B40" s="225">
        <v>3.6</v>
      </c>
      <c r="C40" s="61"/>
      <c r="D40" s="103" t="s">
        <v>60</v>
      </c>
      <c r="E40" s="60"/>
      <c r="F40" s="77">
        <f>ROW()</f>
        <v>40</v>
      </c>
      <c r="G40" s="207"/>
      <c r="H40" s="207"/>
      <c r="I40" s="207"/>
      <c r="J40" s="244"/>
      <c r="K40" s="44"/>
      <c r="L40" s="77"/>
      <c r="T40" s="220"/>
    </row>
    <row r="41" spans="1:22" ht="20.100000000000001" customHeight="1" x14ac:dyDescent="0.2">
      <c r="A41" s="60"/>
      <c r="B41" s="225">
        <v>3.7</v>
      </c>
      <c r="C41" s="61"/>
      <c r="D41" s="103" t="s">
        <v>325</v>
      </c>
      <c r="E41" s="60"/>
      <c r="F41" s="77">
        <f>ROW()</f>
        <v>41</v>
      </c>
      <c r="G41" s="207"/>
      <c r="H41" s="207"/>
      <c r="I41" s="207"/>
      <c r="J41" s="244"/>
      <c r="K41" s="55">
        <f>'AU301'!C_BIL.PAS.GRE</f>
        <v>0</v>
      </c>
      <c r="L41" s="77"/>
      <c r="T41" s="220"/>
    </row>
    <row r="42" spans="1:22" ht="24.95" customHeight="1" x14ac:dyDescent="0.2">
      <c r="A42" s="60"/>
      <c r="B42" s="154">
        <v>4</v>
      </c>
      <c r="C42" s="111"/>
      <c r="D42" s="119" t="s">
        <v>326</v>
      </c>
      <c r="E42" s="60"/>
      <c r="F42" s="77"/>
      <c r="G42" s="207"/>
      <c r="H42" s="207"/>
      <c r="I42" s="207"/>
      <c r="J42" s="244"/>
      <c r="K42" s="46"/>
      <c r="L42" s="77"/>
      <c r="T42" s="220"/>
    </row>
    <row r="43" spans="1:22" ht="20.100000000000001" customHeight="1" x14ac:dyDescent="0.2">
      <c r="A43" s="60"/>
      <c r="B43" s="214">
        <v>4.0999999999999996</v>
      </c>
      <c r="C43" s="61"/>
      <c r="D43" s="104" t="s">
        <v>327</v>
      </c>
      <c r="E43" s="60"/>
      <c r="F43" s="77">
        <f>ROW()</f>
        <v>43</v>
      </c>
      <c r="G43" s="207"/>
      <c r="H43" s="207"/>
      <c r="I43" s="207"/>
      <c r="J43" s="244"/>
      <c r="K43" s="44"/>
      <c r="L43" s="77"/>
      <c r="T43" s="220"/>
    </row>
    <row r="44" spans="1:22" ht="20.100000000000001" customHeight="1" x14ac:dyDescent="0.2">
      <c r="A44" s="60"/>
      <c r="B44" s="214">
        <v>4.2</v>
      </c>
      <c r="C44" s="61"/>
      <c r="D44" s="103" t="s">
        <v>60</v>
      </c>
      <c r="E44" s="60"/>
      <c r="F44" s="77">
        <f>ROW()</f>
        <v>44</v>
      </c>
      <c r="G44" s="207"/>
      <c r="H44" s="207"/>
      <c r="I44" s="207"/>
      <c r="J44" s="244"/>
      <c r="K44" s="44"/>
      <c r="L44" s="77"/>
      <c r="T44" s="220"/>
    </row>
    <row r="45" spans="1:22" ht="20.100000000000001" customHeight="1" x14ac:dyDescent="0.2">
      <c r="A45" s="60"/>
      <c r="B45" s="214">
        <v>4.3</v>
      </c>
      <c r="C45" s="61"/>
      <c r="D45" s="103" t="s">
        <v>328</v>
      </c>
      <c r="E45" s="60"/>
      <c r="F45" s="77">
        <f>ROW()</f>
        <v>45</v>
      </c>
      <c r="G45" s="207"/>
      <c r="H45" s="207"/>
      <c r="I45" s="207"/>
      <c r="J45" s="244"/>
      <c r="K45" s="55">
        <f>'AU301'!C_BIL.PAS.WUR</f>
        <v>0</v>
      </c>
      <c r="L45" s="77"/>
      <c r="T45" s="220"/>
    </row>
    <row r="46" spans="1:22" ht="24.95" customHeight="1" x14ac:dyDescent="0.2">
      <c r="A46" s="193"/>
      <c r="B46" s="231" t="s">
        <v>370</v>
      </c>
      <c r="C46" s="195"/>
      <c r="D46" s="197" t="s">
        <v>343</v>
      </c>
      <c r="E46" s="193"/>
      <c r="F46" s="77"/>
      <c r="G46" s="207"/>
      <c r="H46" s="207"/>
      <c r="I46" s="207"/>
      <c r="J46" s="244"/>
      <c r="K46" s="46"/>
      <c r="L46" s="77"/>
      <c r="T46" s="220"/>
    </row>
    <row r="47" spans="1:22" ht="20.100000000000001" customHeight="1" x14ac:dyDescent="0.2">
      <c r="A47" s="193"/>
      <c r="B47" s="171">
        <v>5.0999999999999996</v>
      </c>
      <c r="C47" s="193" t="s">
        <v>329</v>
      </c>
      <c r="D47" s="202" t="s">
        <v>330</v>
      </c>
      <c r="E47" s="193"/>
      <c r="F47" s="77">
        <f>ROW()</f>
        <v>47</v>
      </c>
      <c r="G47" s="89"/>
      <c r="H47" s="89"/>
      <c r="I47" s="89"/>
      <c r="J47" s="236"/>
      <c r="K47" s="44"/>
      <c r="L47" s="77"/>
      <c r="T47" s="220"/>
    </row>
    <row r="48" spans="1:22" ht="20.100000000000001" customHeight="1" x14ac:dyDescent="0.2">
      <c r="A48" s="193"/>
      <c r="B48" s="171">
        <v>5.2</v>
      </c>
      <c r="C48" s="193" t="s">
        <v>61</v>
      </c>
      <c r="D48" s="203" t="s">
        <v>61</v>
      </c>
      <c r="E48" s="193"/>
      <c r="F48" s="77">
        <f>ROW()</f>
        <v>48</v>
      </c>
      <c r="G48" s="89"/>
      <c r="H48" s="89"/>
      <c r="I48" s="89"/>
      <c r="J48" s="236"/>
      <c r="K48" s="44"/>
      <c r="L48" s="77"/>
      <c r="T48" s="220"/>
    </row>
    <row r="49" spans="1:22" ht="20.100000000000001" customHeight="1" x14ac:dyDescent="0.2">
      <c r="A49" s="193"/>
      <c r="B49" s="214">
        <v>5.3</v>
      </c>
      <c r="C49" s="196" t="s">
        <v>62</v>
      </c>
      <c r="D49" s="204" t="s">
        <v>62</v>
      </c>
      <c r="E49" s="196"/>
      <c r="F49" s="206">
        <f>ROW()</f>
        <v>49</v>
      </c>
      <c r="G49" s="207"/>
      <c r="H49" s="207"/>
      <c r="I49" s="207"/>
      <c r="J49" s="236"/>
      <c r="K49" s="176"/>
      <c r="L49" s="77"/>
      <c r="N49" s="309" t="str">
        <f>IF(K49&gt;=0,"OK","K49: ERROR")</f>
        <v>OK</v>
      </c>
      <c r="T49" s="220"/>
    </row>
    <row r="50" spans="1:22" ht="20.100000000000001" customHeight="1" x14ac:dyDescent="0.2">
      <c r="A50" s="193"/>
      <c r="B50" s="214">
        <v>5.4</v>
      </c>
      <c r="C50" s="196" t="s">
        <v>331</v>
      </c>
      <c r="D50" s="203" t="s">
        <v>65</v>
      </c>
      <c r="E50" s="196"/>
      <c r="F50" s="206">
        <f>ROW()</f>
        <v>50</v>
      </c>
      <c r="G50" s="207"/>
      <c r="H50" s="207"/>
      <c r="I50" s="207"/>
      <c r="J50" s="236"/>
      <c r="K50" s="176"/>
      <c r="L50" s="77"/>
      <c r="T50" s="220"/>
    </row>
    <row r="51" spans="1:22" ht="20.100000000000001" customHeight="1" x14ac:dyDescent="0.2">
      <c r="A51" s="193"/>
      <c r="B51" s="214">
        <v>5.5</v>
      </c>
      <c r="C51" s="196" t="s">
        <v>63</v>
      </c>
      <c r="D51" s="203" t="s">
        <v>63</v>
      </c>
      <c r="E51" s="196"/>
      <c r="F51" s="206">
        <f>ROW()</f>
        <v>51</v>
      </c>
      <c r="G51" s="207"/>
      <c r="H51" s="207"/>
      <c r="I51" s="207"/>
      <c r="J51" s="236"/>
      <c r="K51" s="55">
        <f>'AU301'!C_BIL.PAS.EKA</f>
        <v>0</v>
      </c>
      <c r="L51" s="77"/>
      <c r="T51" s="220"/>
    </row>
    <row r="52" spans="1:22" ht="24.95" customHeight="1" x14ac:dyDescent="0.2">
      <c r="A52" s="193"/>
      <c r="B52" s="122">
        <v>6</v>
      </c>
      <c r="C52" s="195"/>
      <c r="D52" s="197" t="s">
        <v>348</v>
      </c>
      <c r="E52" s="193"/>
      <c r="F52" s="77"/>
      <c r="G52" s="89"/>
      <c r="H52" s="89"/>
      <c r="I52" s="89"/>
      <c r="J52" s="236"/>
      <c r="K52" s="46"/>
      <c r="L52" s="77"/>
      <c r="T52" s="220"/>
    </row>
    <row r="53" spans="1:22" ht="23.25" customHeight="1" x14ac:dyDescent="0.2">
      <c r="A53" s="193"/>
      <c r="B53" s="169">
        <v>6.1</v>
      </c>
      <c r="C53" s="52"/>
      <c r="D53" s="198" t="s">
        <v>349</v>
      </c>
      <c r="E53" s="193"/>
      <c r="F53" s="77">
        <f>ROW()</f>
        <v>53</v>
      </c>
      <c r="G53" s="89"/>
      <c r="H53" s="89"/>
      <c r="I53" s="89"/>
      <c r="J53" s="236"/>
      <c r="K53" s="44"/>
      <c r="L53" s="77"/>
      <c r="M53" s="48"/>
      <c r="T53" s="220"/>
    </row>
    <row r="54" spans="1:22" s="48" customFormat="1" ht="20.100000000000001" customHeight="1" x14ac:dyDescent="0.2">
      <c r="A54" s="52"/>
      <c r="B54" s="169">
        <v>6.2</v>
      </c>
      <c r="C54" s="193"/>
      <c r="D54" s="199" t="s">
        <v>332</v>
      </c>
      <c r="E54" s="52"/>
      <c r="F54" s="77">
        <f>ROW()</f>
        <v>54</v>
      </c>
      <c r="G54" s="89"/>
      <c r="H54" s="89"/>
      <c r="I54" s="89"/>
      <c r="J54" s="236"/>
      <c r="K54" s="44"/>
      <c r="L54" s="77"/>
      <c r="O54" s="20"/>
      <c r="T54" s="52"/>
      <c r="V54" s="220"/>
    </row>
    <row r="55" spans="1:22" s="48" customFormat="1" ht="20.100000000000001" customHeight="1" x14ac:dyDescent="0.2">
      <c r="A55" s="52"/>
      <c r="B55" s="169">
        <v>6.3</v>
      </c>
      <c r="C55" s="193"/>
      <c r="D55" s="198" t="s">
        <v>54</v>
      </c>
      <c r="E55" s="52"/>
      <c r="F55" s="77">
        <f>ROW()</f>
        <v>55</v>
      </c>
      <c r="G55" s="89"/>
      <c r="H55" s="89"/>
      <c r="I55" s="89"/>
      <c r="J55" s="236"/>
      <c r="K55" s="44"/>
      <c r="L55" s="77"/>
      <c r="N55" s="309" t="str">
        <f>IF(K55&gt;=0,"OK","K55: ERROR")</f>
        <v>OK</v>
      </c>
      <c r="O55" s="20"/>
      <c r="T55" s="52"/>
      <c r="V55" s="220"/>
    </row>
    <row r="56" spans="1:22" ht="20.100000000000001" customHeight="1" x14ac:dyDescent="0.2">
      <c r="A56" s="193"/>
      <c r="B56" s="169">
        <v>6.4</v>
      </c>
      <c r="C56" s="193"/>
      <c r="D56" s="198" t="s">
        <v>333</v>
      </c>
      <c r="E56" s="193"/>
      <c r="F56" s="77">
        <f>ROW()</f>
        <v>56</v>
      </c>
      <c r="G56" s="89"/>
      <c r="H56" s="89"/>
      <c r="I56" s="89"/>
      <c r="J56" s="236"/>
      <c r="K56" s="44"/>
      <c r="L56" s="77"/>
      <c r="T56" s="220"/>
    </row>
    <row r="57" spans="1:22" ht="20.100000000000001" customHeight="1" x14ac:dyDescent="0.2">
      <c r="A57" s="193"/>
      <c r="B57" s="169">
        <v>6.5</v>
      </c>
      <c r="C57" s="193"/>
      <c r="D57" s="200" t="s">
        <v>334</v>
      </c>
      <c r="E57" s="193"/>
      <c r="F57" s="77">
        <f>ROW()</f>
        <v>57</v>
      </c>
      <c r="G57" s="89"/>
      <c r="H57" s="89"/>
      <c r="I57" s="89"/>
      <c r="J57" s="236"/>
      <c r="K57" s="44"/>
      <c r="L57" s="77"/>
      <c r="T57" s="220"/>
    </row>
    <row r="58" spans="1:22" ht="20.100000000000001" customHeight="1" x14ac:dyDescent="0.2">
      <c r="A58" s="193"/>
      <c r="B58" s="169">
        <v>6.6</v>
      </c>
      <c r="C58" s="193"/>
      <c r="D58" s="201" t="s">
        <v>58</v>
      </c>
      <c r="E58" s="193"/>
      <c r="F58" s="77">
        <f>ROW()</f>
        <v>58</v>
      </c>
      <c r="G58" s="89"/>
      <c r="H58" s="89"/>
      <c r="I58" s="89"/>
      <c r="J58" s="236"/>
      <c r="K58" s="44"/>
      <c r="L58" s="77"/>
      <c r="T58" s="220"/>
    </row>
    <row r="59" spans="1:22" ht="20.100000000000001" customHeight="1" x14ac:dyDescent="0.2">
      <c r="A59" s="21"/>
      <c r="B59" s="169">
        <v>6.7</v>
      </c>
      <c r="C59" s="193"/>
      <c r="D59" s="201" t="s">
        <v>335</v>
      </c>
      <c r="E59" s="21"/>
      <c r="F59" s="77">
        <f>ROW()</f>
        <v>59</v>
      </c>
      <c r="G59" s="89"/>
      <c r="H59" s="89"/>
      <c r="I59" s="89"/>
      <c r="J59" s="236"/>
      <c r="K59" s="44"/>
      <c r="L59" s="77"/>
      <c r="N59" s="309" t="str">
        <f>IF(K59&gt;=0,"OK","K59: ERROR")</f>
        <v>OK</v>
      </c>
    </row>
    <row r="60" spans="1:22" ht="20.100000000000001" customHeight="1" x14ac:dyDescent="0.2">
      <c r="A60" s="22"/>
      <c r="B60" s="169">
        <v>6.8</v>
      </c>
      <c r="C60" s="193"/>
      <c r="D60" s="201" t="s">
        <v>60</v>
      </c>
      <c r="E60" s="22"/>
      <c r="F60" s="77">
        <f>ROW()</f>
        <v>60</v>
      </c>
      <c r="G60" s="89"/>
      <c r="H60" s="89"/>
      <c r="I60" s="89"/>
      <c r="J60" s="236"/>
      <c r="K60" s="44"/>
      <c r="L60" s="77"/>
    </row>
    <row r="61" spans="1:22" ht="20.100000000000001" customHeight="1" x14ac:dyDescent="0.2">
      <c r="A61" s="22"/>
      <c r="B61" s="214">
        <v>6.9</v>
      </c>
      <c r="C61" s="193"/>
      <c r="D61" s="205" t="s">
        <v>350</v>
      </c>
      <c r="E61" s="22"/>
      <c r="F61" s="206">
        <f>ROW()</f>
        <v>61</v>
      </c>
      <c r="G61" s="207"/>
      <c r="H61" s="207"/>
      <c r="I61" s="207"/>
      <c r="J61" s="244"/>
      <c r="K61" s="55">
        <f>'AU301'!C_BIL.PAS.MAE</f>
        <v>0</v>
      </c>
      <c r="L61" s="77"/>
    </row>
    <row r="62" spans="1:22" ht="24.95" customHeight="1" x14ac:dyDescent="0.2">
      <c r="A62" s="60"/>
      <c r="B62" s="121" t="s">
        <v>120</v>
      </c>
      <c r="C62" s="111"/>
      <c r="D62" s="147" t="s">
        <v>64</v>
      </c>
      <c r="E62" s="60"/>
      <c r="F62" s="77"/>
      <c r="G62" s="89"/>
      <c r="H62" s="89"/>
      <c r="I62" s="89"/>
      <c r="J62" s="236"/>
      <c r="K62" s="46"/>
      <c r="L62" s="77"/>
      <c r="T62" s="220"/>
    </row>
    <row r="63" spans="1:22" ht="20.100000000000001" customHeight="1" x14ac:dyDescent="0.2">
      <c r="A63" s="60"/>
      <c r="B63" s="171" t="s">
        <v>122</v>
      </c>
      <c r="C63" s="61"/>
      <c r="D63" s="104" t="s">
        <v>66</v>
      </c>
      <c r="E63" s="60"/>
      <c r="F63" s="77">
        <f>ROW()</f>
        <v>63</v>
      </c>
      <c r="G63" s="89"/>
      <c r="H63" s="89"/>
      <c r="I63" s="89"/>
      <c r="J63" s="236"/>
      <c r="K63" s="44"/>
      <c r="L63" s="77"/>
      <c r="N63" s="309" t="str">
        <f>IF(K63-K64&gt;=-0.5,"OK","K63: WARNING")</f>
        <v>OK</v>
      </c>
      <c r="T63" s="220"/>
    </row>
    <row r="64" spans="1:22" ht="20.100000000000001" customHeight="1" x14ac:dyDescent="0.2">
      <c r="A64" s="60"/>
      <c r="B64" s="171"/>
      <c r="C64" s="61"/>
      <c r="D64" s="112" t="s">
        <v>68</v>
      </c>
      <c r="E64" s="60"/>
      <c r="F64" s="77">
        <f>ROW()</f>
        <v>64</v>
      </c>
      <c r="G64" s="89"/>
      <c r="H64" s="89"/>
      <c r="I64" s="89"/>
      <c r="J64" s="236"/>
      <c r="K64" s="44"/>
      <c r="L64" s="77"/>
      <c r="T64" s="220"/>
    </row>
    <row r="65" spans="1:29" ht="20.100000000000001" customHeight="1" x14ac:dyDescent="0.2">
      <c r="A65" s="60"/>
      <c r="B65" s="171" t="s">
        <v>123</v>
      </c>
      <c r="C65" s="61"/>
      <c r="D65" s="106" t="s">
        <v>67</v>
      </c>
      <c r="E65" s="60"/>
      <c r="F65" s="77">
        <f>ROW()</f>
        <v>65</v>
      </c>
      <c r="G65" s="89"/>
      <c r="H65" s="89"/>
      <c r="I65" s="89"/>
      <c r="J65" s="236"/>
      <c r="K65" s="44"/>
      <c r="L65" s="77"/>
      <c r="N65" s="309" t="str">
        <f>IF(K65-K66&gt;=-0.5,"OK","K65: WARNING")</f>
        <v>OK</v>
      </c>
      <c r="T65" s="220"/>
    </row>
    <row r="66" spans="1:29" ht="20.100000000000001" customHeight="1" x14ac:dyDescent="0.2">
      <c r="A66" s="60"/>
      <c r="B66" s="107"/>
      <c r="C66" s="61"/>
      <c r="D66" s="112" t="s">
        <v>68</v>
      </c>
      <c r="E66" s="60"/>
      <c r="F66" s="77">
        <f>ROW()</f>
        <v>66</v>
      </c>
      <c r="G66" s="89"/>
      <c r="H66" s="89"/>
      <c r="I66" s="89"/>
      <c r="J66" s="236"/>
      <c r="K66" s="44"/>
      <c r="L66" s="77"/>
      <c r="T66" s="220"/>
    </row>
    <row r="67" spans="1:29" s="88" customFormat="1" ht="6" customHeight="1" x14ac:dyDescent="0.2">
      <c r="B67" s="40"/>
      <c r="C67" s="40"/>
      <c r="D67" s="40"/>
      <c r="E67" s="40"/>
      <c r="F67" s="40"/>
      <c r="G67" s="23"/>
      <c r="H67" s="23"/>
      <c r="I67" s="23"/>
      <c r="J67" s="23"/>
      <c r="K67" s="40"/>
      <c r="L67" s="40"/>
      <c r="M67" s="220"/>
      <c r="N67" s="220"/>
      <c r="O67" s="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</row>
    <row r="68" spans="1:29" s="88" customFormat="1" ht="16.5" customHeight="1" x14ac:dyDescent="0.2">
      <c r="G68" s="20"/>
      <c r="H68" s="20"/>
      <c r="I68" s="20"/>
      <c r="J68" s="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</row>
    <row r="69" spans="1:29" s="182" customFormat="1" x14ac:dyDescent="0.2">
      <c r="B69" s="218" t="s">
        <v>353</v>
      </c>
      <c r="D69" s="123" t="s">
        <v>289</v>
      </c>
      <c r="G69" s="20"/>
      <c r="H69" s="20"/>
      <c r="I69" s="20"/>
      <c r="J69" s="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</row>
    <row r="70" spans="1:29" s="88" customFormat="1" ht="12.95" customHeight="1" x14ac:dyDescent="0.2">
      <c r="B70" s="190"/>
      <c r="C70" s="186"/>
      <c r="D70" s="191"/>
      <c r="G70" s="20"/>
      <c r="H70" s="20"/>
      <c r="I70" s="20"/>
      <c r="J70" s="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</row>
    <row r="71" spans="1:29" s="88" customFormat="1" ht="12.95" customHeight="1" x14ac:dyDescent="0.2">
      <c r="B71" s="190"/>
      <c r="C71" s="186"/>
      <c r="D71" s="191"/>
      <c r="G71" s="20"/>
      <c r="H71" s="20"/>
      <c r="I71" s="20"/>
      <c r="J71" s="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</row>
    <row r="72" spans="1:29" s="88" customFormat="1" ht="16.5" customHeight="1" x14ac:dyDescent="0.2">
      <c r="G72" s="20"/>
      <c r="H72" s="20"/>
      <c r="I72" s="20"/>
      <c r="J72" s="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</row>
    <row r="73" spans="1:29" s="88" customFormat="1" x14ac:dyDescent="0.2">
      <c r="G73" s="20"/>
      <c r="H73" s="20"/>
      <c r="I73" s="20"/>
      <c r="J73" s="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</row>
    <row r="74" spans="1:29" s="88" customFormat="1" x14ac:dyDescent="0.2">
      <c r="G74" s="20"/>
      <c r="H74" s="20"/>
      <c r="I74" s="20"/>
      <c r="J74" s="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</row>
    <row r="75" spans="1:29" s="88" customFormat="1" ht="18.75" customHeight="1" x14ac:dyDescent="0.2">
      <c r="G75" s="20"/>
      <c r="H75" s="20"/>
      <c r="I75" s="20"/>
      <c r="J75" s="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</row>
    <row r="76" spans="1:29" s="88" customFormat="1" x14ac:dyDescent="0.2">
      <c r="G76" s="20"/>
      <c r="H76" s="20"/>
      <c r="I76" s="20"/>
      <c r="J76" s="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</row>
    <row r="77" spans="1:29" s="88" customFormat="1" x14ac:dyDescent="0.2">
      <c r="G77" s="20"/>
      <c r="H77" s="20"/>
      <c r="I77" s="20"/>
      <c r="J77" s="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</row>
    <row r="78" spans="1:29" s="88" customFormat="1" x14ac:dyDescent="0.2">
      <c r="G78" s="20"/>
      <c r="H78" s="20"/>
      <c r="I78" s="20"/>
      <c r="J78" s="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</row>
    <row r="79" spans="1:29" s="88" customFormat="1" x14ac:dyDescent="0.2">
      <c r="G79" s="20"/>
      <c r="H79" s="20"/>
      <c r="I79" s="20"/>
      <c r="J79" s="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</row>
    <row r="80" spans="1:29" s="88" customFormat="1" x14ac:dyDescent="0.2">
      <c r="G80" s="20"/>
      <c r="H80" s="20"/>
      <c r="I80" s="20"/>
      <c r="J80" s="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</row>
    <row r="81" spans="7:29" s="88" customFormat="1" x14ac:dyDescent="0.2">
      <c r="G81" s="20"/>
      <c r="H81" s="20"/>
      <c r="I81" s="20"/>
      <c r="J81" s="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</row>
    <row r="82" spans="7:29" s="88" customFormat="1" x14ac:dyDescent="0.2">
      <c r="G82" s="20"/>
      <c r="H82" s="20"/>
      <c r="I82" s="20"/>
      <c r="J82" s="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</row>
    <row r="83" spans="7:29" s="88" customFormat="1" x14ac:dyDescent="0.2">
      <c r="G83" s="20"/>
      <c r="H83" s="20"/>
      <c r="I83" s="20"/>
      <c r="J83" s="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</row>
    <row r="84" spans="7:29" s="88" customFormat="1" x14ac:dyDescent="0.2">
      <c r="G84" s="20"/>
      <c r="H84" s="20"/>
      <c r="I84" s="20"/>
      <c r="J84" s="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</row>
    <row r="85" spans="7:29" s="88" customFormat="1" x14ac:dyDescent="0.2">
      <c r="G85" s="20"/>
      <c r="H85" s="20"/>
      <c r="I85" s="20"/>
      <c r="J85" s="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</row>
    <row r="86" spans="7:29" s="88" customFormat="1" x14ac:dyDescent="0.2">
      <c r="G86" s="20"/>
      <c r="H86" s="20"/>
      <c r="I86" s="20"/>
      <c r="J86" s="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</row>
    <row r="87" spans="7:29" s="88" customFormat="1" x14ac:dyDescent="0.2">
      <c r="G87" s="20"/>
      <c r="H87" s="20"/>
      <c r="I87" s="20"/>
      <c r="J87" s="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</row>
    <row r="88" spans="7:29" s="88" customFormat="1" x14ac:dyDescent="0.2">
      <c r="G88" s="20"/>
      <c r="H88" s="20"/>
      <c r="I88" s="20"/>
      <c r="J88" s="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</row>
    <row r="89" spans="7:29" s="88" customFormat="1" x14ac:dyDescent="0.2">
      <c r="G89" s="20"/>
      <c r="H89" s="20"/>
      <c r="I89" s="20"/>
      <c r="J89" s="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</row>
    <row r="90" spans="7:29" s="88" customFormat="1" x14ac:dyDescent="0.2">
      <c r="G90" s="20"/>
      <c r="H90" s="20"/>
      <c r="I90" s="20"/>
      <c r="J90" s="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</row>
    <row r="91" spans="7:29" s="88" customFormat="1" x14ac:dyDescent="0.2">
      <c r="G91" s="20"/>
      <c r="H91" s="20"/>
      <c r="I91" s="20"/>
      <c r="J91" s="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</row>
    <row r="92" spans="7:29" s="88" customFormat="1" x14ac:dyDescent="0.2">
      <c r="G92" s="20"/>
      <c r="H92" s="20"/>
      <c r="I92" s="20"/>
      <c r="J92" s="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</row>
    <row r="93" spans="7:29" s="88" customFormat="1" x14ac:dyDescent="0.2">
      <c r="G93" s="20"/>
      <c r="H93" s="20"/>
      <c r="I93" s="20"/>
      <c r="J93" s="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</row>
    <row r="94" spans="7:29" s="88" customFormat="1" x14ac:dyDescent="0.2">
      <c r="G94" s="20"/>
      <c r="H94" s="20"/>
      <c r="I94" s="20"/>
      <c r="J94" s="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</row>
    <row r="95" spans="7:29" s="88" customFormat="1" x14ac:dyDescent="0.2">
      <c r="G95" s="20"/>
      <c r="H95" s="20"/>
      <c r="I95" s="20"/>
      <c r="J95" s="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</row>
    <row r="96" spans="7:29" s="88" customFormat="1" x14ac:dyDescent="0.2">
      <c r="G96" s="20"/>
      <c r="H96" s="20"/>
      <c r="I96" s="20"/>
      <c r="J96" s="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</row>
    <row r="97" spans="7:29" s="88" customFormat="1" x14ac:dyDescent="0.2">
      <c r="G97" s="20"/>
      <c r="H97" s="20"/>
      <c r="I97" s="20"/>
      <c r="J97" s="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</row>
    <row r="98" spans="7:29" s="88" customFormat="1" x14ac:dyDescent="0.2">
      <c r="G98" s="20"/>
      <c r="H98" s="20"/>
      <c r="I98" s="20"/>
      <c r="J98" s="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</row>
    <row r="99" spans="7:29" s="88" customFormat="1" x14ac:dyDescent="0.2">
      <c r="G99" s="20"/>
      <c r="H99" s="20"/>
      <c r="I99" s="20"/>
      <c r="J99" s="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</row>
    <row r="100" spans="7:29" s="88" customFormat="1" x14ac:dyDescent="0.2">
      <c r="G100" s="20"/>
      <c r="H100" s="20"/>
      <c r="I100" s="20"/>
      <c r="J100" s="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</row>
    <row r="101" spans="7:29" s="88" customFormat="1" x14ac:dyDescent="0.2">
      <c r="G101" s="20"/>
      <c r="H101" s="20"/>
      <c r="I101" s="20"/>
      <c r="J101" s="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</row>
    <row r="102" spans="7:29" s="88" customFormat="1" x14ac:dyDescent="0.2">
      <c r="G102" s="20"/>
      <c r="H102" s="20"/>
      <c r="I102" s="20"/>
      <c r="J102" s="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</row>
    <row r="103" spans="7:29" s="88" customFormat="1" x14ac:dyDescent="0.2">
      <c r="G103" s="20"/>
      <c r="H103" s="20"/>
      <c r="I103" s="20"/>
      <c r="J103" s="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</row>
    <row r="104" spans="7:29" s="88" customFormat="1" x14ac:dyDescent="0.2">
      <c r="G104" s="20"/>
      <c r="H104" s="20"/>
      <c r="I104" s="20"/>
      <c r="J104" s="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</row>
    <row r="105" spans="7:29" s="88" customFormat="1" x14ac:dyDescent="0.2">
      <c r="G105" s="20"/>
      <c r="H105" s="20"/>
      <c r="I105" s="20"/>
      <c r="J105" s="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</row>
    <row r="106" spans="7:29" s="88" customFormat="1" x14ac:dyDescent="0.2">
      <c r="G106" s="20"/>
      <c r="H106" s="20"/>
      <c r="I106" s="20"/>
      <c r="J106" s="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</row>
    <row r="107" spans="7:29" s="88" customFormat="1" x14ac:dyDescent="0.2">
      <c r="G107" s="20"/>
      <c r="H107" s="20"/>
      <c r="I107" s="20"/>
      <c r="J107" s="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</row>
    <row r="108" spans="7:29" s="88" customFormat="1" x14ac:dyDescent="0.2">
      <c r="G108" s="20"/>
      <c r="H108" s="20"/>
      <c r="I108" s="20"/>
      <c r="J108" s="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</row>
    <row r="109" spans="7:29" s="88" customFormat="1" x14ac:dyDescent="0.2">
      <c r="G109" s="20"/>
      <c r="H109" s="20"/>
      <c r="I109" s="20"/>
      <c r="J109" s="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</row>
    <row r="110" spans="7:29" s="88" customFormat="1" x14ac:dyDescent="0.2">
      <c r="G110" s="20"/>
      <c r="H110" s="20"/>
      <c r="I110" s="20"/>
      <c r="J110" s="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</row>
    <row r="111" spans="7:29" s="88" customFormat="1" x14ac:dyDescent="0.2">
      <c r="G111" s="20"/>
      <c r="H111" s="20"/>
      <c r="I111" s="20"/>
      <c r="J111" s="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</row>
    <row r="112" spans="7:29" s="88" customFormat="1" x14ac:dyDescent="0.2">
      <c r="G112" s="20"/>
      <c r="H112" s="20"/>
      <c r="I112" s="20"/>
      <c r="J112" s="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</row>
    <row r="113" spans="7:29" s="88" customFormat="1" x14ac:dyDescent="0.2">
      <c r="G113" s="20"/>
      <c r="H113" s="20"/>
      <c r="I113" s="20"/>
      <c r="J113" s="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</row>
    <row r="114" spans="7:29" s="88" customFormat="1" x14ac:dyDescent="0.2">
      <c r="G114" s="20"/>
      <c r="H114" s="20"/>
      <c r="I114" s="20"/>
      <c r="J114" s="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</row>
    <row r="115" spans="7:29" s="88" customFormat="1" x14ac:dyDescent="0.2">
      <c r="G115" s="20"/>
      <c r="H115" s="20"/>
      <c r="I115" s="20"/>
      <c r="J115" s="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</row>
    <row r="116" spans="7:29" s="88" customFormat="1" x14ac:dyDescent="0.2">
      <c r="G116" s="20"/>
      <c r="H116" s="20"/>
      <c r="I116" s="20"/>
      <c r="J116" s="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</row>
    <row r="117" spans="7:29" s="88" customFormat="1" x14ac:dyDescent="0.2">
      <c r="G117" s="20"/>
      <c r="H117" s="20"/>
      <c r="I117" s="20"/>
      <c r="J117" s="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</row>
    <row r="118" spans="7:29" s="88" customFormat="1" x14ac:dyDescent="0.2">
      <c r="G118" s="20"/>
      <c r="H118" s="20"/>
      <c r="I118" s="20"/>
      <c r="J118" s="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</row>
    <row r="119" spans="7:29" s="88" customFormat="1" x14ac:dyDescent="0.2">
      <c r="G119" s="20"/>
      <c r="H119" s="20"/>
      <c r="I119" s="20"/>
      <c r="J119" s="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</row>
    <row r="120" spans="7:29" s="88" customFormat="1" x14ac:dyDescent="0.2">
      <c r="G120" s="20"/>
      <c r="H120" s="20"/>
      <c r="I120" s="20"/>
      <c r="J120" s="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</row>
    <row r="121" spans="7:29" s="88" customFormat="1" x14ac:dyDescent="0.2">
      <c r="G121" s="20"/>
      <c r="H121" s="20"/>
      <c r="I121" s="20"/>
      <c r="J121" s="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</row>
    <row r="122" spans="7:29" s="88" customFormat="1" x14ac:dyDescent="0.2">
      <c r="G122" s="20"/>
      <c r="H122" s="20"/>
      <c r="I122" s="20"/>
      <c r="J122" s="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</row>
    <row r="123" spans="7:29" s="88" customFormat="1" x14ac:dyDescent="0.2">
      <c r="G123" s="20"/>
      <c r="H123" s="20"/>
      <c r="I123" s="20"/>
      <c r="J123" s="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</row>
    <row r="124" spans="7:29" s="88" customFormat="1" x14ac:dyDescent="0.2">
      <c r="G124" s="20"/>
      <c r="H124" s="20"/>
      <c r="I124" s="20"/>
      <c r="J124" s="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</row>
    <row r="125" spans="7:29" s="88" customFormat="1" x14ac:dyDescent="0.2">
      <c r="G125" s="20"/>
      <c r="H125" s="20"/>
      <c r="I125" s="20"/>
      <c r="J125" s="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</row>
    <row r="126" spans="7:29" s="88" customFormat="1" x14ac:dyDescent="0.2">
      <c r="G126" s="20"/>
      <c r="H126" s="20"/>
      <c r="I126" s="20"/>
      <c r="J126" s="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</row>
    <row r="127" spans="7:29" s="88" customFormat="1" x14ac:dyDescent="0.2">
      <c r="G127" s="20"/>
      <c r="H127" s="20"/>
      <c r="I127" s="20"/>
      <c r="J127" s="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</row>
    <row r="128" spans="7:29" s="88" customFormat="1" x14ac:dyDescent="0.2">
      <c r="G128" s="20"/>
      <c r="H128" s="20"/>
      <c r="I128" s="20"/>
      <c r="J128" s="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</row>
    <row r="129" spans="7:29" s="88" customFormat="1" x14ac:dyDescent="0.2">
      <c r="G129" s="20"/>
      <c r="H129" s="20"/>
      <c r="I129" s="20"/>
      <c r="J129" s="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</row>
    <row r="130" spans="7:29" s="88" customFormat="1" x14ac:dyDescent="0.2">
      <c r="G130" s="20"/>
      <c r="H130" s="20"/>
      <c r="I130" s="20"/>
      <c r="J130" s="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</row>
    <row r="131" spans="7:29" s="88" customFormat="1" x14ac:dyDescent="0.2">
      <c r="G131" s="20"/>
      <c r="H131" s="20"/>
      <c r="I131" s="20"/>
      <c r="J131" s="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</row>
    <row r="132" spans="7:29" s="88" customFormat="1" x14ac:dyDescent="0.2">
      <c r="G132" s="20"/>
      <c r="H132" s="20"/>
      <c r="I132" s="20"/>
      <c r="J132" s="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</row>
    <row r="133" spans="7:29" s="88" customFormat="1" x14ac:dyDescent="0.2">
      <c r="G133" s="20"/>
      <c r="H133" s="20"/>
      <c r="I133" s="20"/>
      <c r="J133" s="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</row>
    <row r="134" spans="7:29" s="88" customFormat="1" x14ac:dyDescent="0.2">
      <c r="G134" s="20"/>
      <c r="H134" s="20"/>
      <c r="I134" s="20"/>
      <c r="J134" s="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</row>
    <row r="135" spans="7:29" s="88" customFormat="1" x14ac:dyDescent="0.2">
      <c r="G135" s="20"/>
      <c r="H135" s="20"/>
      <c r="I135" s="20"/>
      <c r="J135" s="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</row>
    <row r="136" spans="7:29" s="88" customFormat="1" x14ac:dyDescent="0.2">
      <c r="G136" s="20"/>
      <c r="H136" s="20"/>
      <c r="I136" s="20"/>
      <c r="J136" s="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</row>
    <row r="137" spans="7:29" s="88" customFormat="1" x14ac:dyDescent="0.2">
      <c r="G137" s="20"/>
      <c r="H137" s="20"/>
      <c r="I137" s="20"/>
      <c r="J137" s="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</row>
    <row r="138" spans="7:29" s="88" customFormat="1" x14ac:dyDescent="0.2">
      <c r="G138" s="20"/>
      <c r="H138" s="20"/>
      <c r="I138" s="20"/>
      <c r="J138" s="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</row>
    <row r="139" spans="7:29" s="88" customFormat="1" x14ac:dyDescent="0.2">
      <c r="G139" s="20"/>
      <c r="H139" s="20"/>
      <c r="I139" s="20"/>
      <c r="J139" s="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</row>
    <row r="140" spans="7:29" s="88" customFormat="1" x14ac:dyDescent="0.2">
      <c r="G140" s="20"/>
      <c r="H140" s="20"/>
      <c r="I140" s="20"/>
      <c r="J140" s="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</row>
    <row r="141" spans="7:29" s="88" customFormat="1" x14ac:dyDescent="0.2">
      <c r="G141" s="20"/>
      <c r="H141" s="20"/>
      <c r="I141" s="20"/>
      <c r="J141" s="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</row>
    <row r="142" spans="7:29" s="88" customFormat="1" x14ac:dyDescent="0.2">
      <c r="G142" s="20"/>
      <c r="H142" s="20"/>
      <c r="I142" s="20"/>
      <c r="J142" s="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</row>
    <row r="143" spans="7:29" s="88" customFormat="1" x14ac:dyDescent="0.2">
      <c r="G143" s="20"/>
      <c r="H143" s="20"/>
      <c r="I143" s="20"/>
      <c r="J143" s="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</row>
    <row r="144" spans="7:29" s="88" customFormat="1" x14ac:dyDescent="0.2">
      <c r="G144" s="20"/>
      <c r="H144" s="20"/>
      <c r="I144" s="20"/>
      <c r="J144" s="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</row>
    <row r="145" spans="7:29" s="88" customFormat="1" x14ac:dyDescent="0.2">
      <c r="G145" s="20"/>
      <c r="H145" s="20"/>
      <c r="I145" s="20"/>
      <c r="J145" s="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</row>
    <row r="146" spans="7:29" s="88" customFormat="1" x14ac:dyDescent="0.2">
      <c r="G146" s="20"/>
      <c r="H146" s="20"/>
      <c r="I146" s="20"/>
      <c r="J146" s="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</row>
    <row r="147" spans="7:29" s="88" customFormat="1" x14ac:dyDescent="0.2">
      <c r="G147" s="20"/>
      <c r="H147" s="20"/>
      <c r="I147" s="20"/>
      <c r="J147" s="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</row>
    <row r="148" spans="7:29" s="88" customFormat="1" x14ac:dyDescent="0.2">
      <c r="G148" s="20"/>
      <c r="H148" s="20"/>
      <c r="I148" s="20"/>
      <c r="J148" s="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</row>
    <row r="149" spans="7:29" s="88" customFormat="1" x14ac:dyDescent="0.2">
      <c r="G149" s="20"/>
      <c r="H149" s="20"/>
      <c r="I149" s="20"/>
      <c r="J149" s="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</row>
    <row r="150" spans="7:29" s="88" customFormat="1" x14ac:dyDescent="0.2">
      <c r="G150" s="20"/>
      <c r="H150" s="20"/>
      <c r="I150" s="20"/>
      <c r="J150" s="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</row>
    <row r="151" spans="7:29" s="88" customFormat="1" x14ac:dyDescent="0.2">
      <c r="G151" s="20"/>
      <c r="H151" s="20"/>
      <c r="I151" s="20"/>
      <c r="J151" s="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</row>
    <row r="152" spans="7:29" s="88" customFormat="1" x14ac:dyDescent="0.2">
      <c r="G152" s="20"/>
      <c r="H152" s="20"/>
      <c r="I152" s="20"/>
      <c r="J152" s="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</row>
    <row r="153" spans="7:29" s="88" customFormat="1" x14ac:dyDescent="0.2">
      <c r="G153" s="20"/>
      <c r="H153" s="20"/>
      <c r="I153" s="20"/>
      <c r="J153" s="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</row>
    <row r="154" spans="7:29" s="88" customFormat="1" x14ac:dyDescent="0.2">
      <c r="G154" s="20"/>
      <c r="H154" s="20"/>
      <c r="I154" s="20"/>
      <c r="J154" s="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</row>
    <row r="155" spans="7:29" s="88" customFormat="1" x14ac:dyDescent="0.2">
      <c r="G155" s="20"/>
      <c r="H155" s="20"/>
      <c r="I155" s="20"/>
      <c r="J155" s="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</row>
    <row r="156" spans="7:29" s="88" customFormat="1" x14ac:dyDescent="0.2">
      <c r="G156" s="20"/>
      <c r="H156" s="20"/>
      <c r="I156" s="20"/>
      <c r="J156" s="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</row>
    <row r="157" spans="7:29" s="88" customFormat="1" x14ac:dyDescent="0.2">
      <c r="G157" s="20"/>
      <c r="H157" s="20"/>
      <c r="I157" s="20"/>
      <c r="J157" s="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</row>
    <row r="158" spans="7:29" s="88" customFormat="1" x14ac:dyDescent="0.2">
      <c r="G158" s="20"/>
      <c r="H158" s="20"/>
      <c r="I158" s="20"/>
      <c r="J158" s="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</row>
    <row r="159" spans="7:29" s="88" customFormat="1" x14ac:dyDescent="0.2">
      <c r="G159" s="20"/>
      <c r="H159" s="20"/>
      <c r="I159" s="20"/>
      <c r="J159" s="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</row>
    <row r="160" spans="7:29" s="88" customFormat="1" x14ac:dyDescent="0.2">
      <c r="G160" s="20"/>
      <c r="H160" s="20"/>
      <c r="I160" s="20"/>
      <c r="J160" s="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</row>
    <row r="161" spans="7:29" s="88" customFormat="1" x14ac:dyDescent="0.2">
      <c r="G161" s="20"/>
      <c r="H161" s="20"/>
      <c r="I161" s="20"/>
      <c r="J161" s="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</row>
    <row r="162" spans="7:29" s="88" customFormat="1" x14ac:dyDescent="0.2">
      <c r="G162" s="20"/>
      <c r="H162" s="20"/>
      <c r="I162" s="20"/>
      <c r="J162" s="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</row>
    <row r="163" spans="7:29" s="88" customFormat="1" x14ac:dyDescent="0.2">
      <c r="G163" s="20"/>
      <c r="H163" s="20"/>
      <c r="I163" s="20"/>
      <c r="J163" s="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</row>
    <row r="164" spans="7:29" s="88" customFormat="1" x14ac:dyDescent="0.2">
      <c r="G164" s="20"/>
      <c r="H164" s="20"/>
      <c r="I164" s="20"/>
      <c r="J164" s="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</row>
    <row r="165" spans="7:29" s="88" customFormat="1" x14ac:dyDescent="0.2">
      <c r="G165" s="20"/>
      <c r="H165" s="20"/>
      <c r="I165" s="20"/>
      <c r="J165" s="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</row>
    <row r="166" spans="7:29" s="88" customFormat="1" x14ac:dyDescent="0.2">
      <c r="G166" s="20"/>
      <c r="H166" s="20"/>
      <c r="I166" s="20"/>
      <c r="J166" s="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</row>
    <row r="167" spans="7:29" s="88" customFormat="1" x14ac:dyDescent="0.2">
      <c r="G167" s="20"/>
      <c r="H167" s="20"/>
      <c r="I167" s="20"/>
      <c r="J167" s="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</row>
    <row r="168" spans="7:29" s="88" customFormat="1" x14ac:dyDescent="0.2">
      <c r="G168" s="20"/>
      <c r="H168" s="20"/>
      <c r="I168" s="20"/>
      <c r="J168" s="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</row>
    <row r="169" spans="7:29" s="88" customFormat="1" x14ac:dyDescent="0.2">
      <c r="G169" s="20"/>
      <c r="H169" s="20"/>
      <c r="I169" s="20"/>
      <c r="J169" s="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</row>
    <row r="170" spans="7:29" s="88" customFormat="1" x14ac:dyDescent="0.2">
      <c r="G170" s="20"/>
      <c r="H170" s="20"/>
      <c r="I170" s="20"/>
      <c r="J170" s="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</row>
    <row r="171" spans="7:29" s="88" customFormat="1" x14ac:dyDescent="0.2">
      <c r="G171" s="20"/>
      <c r="H171" s="20"/>
      <c r="I171" s="20"/>
      <c r="J171" s="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</row>
    <row r="172" spans="7:29" s="88" customFormat="1" x14ac:dyDescent="0.2">
      <c r="G172" s="20"/>
      <c r="H172" s="20"/>
      <c r="I172" s="20"/>
      <c r="J172" s="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</row>
    <row r="173" spans="7:29" s="88" customFormat="1" x14ac:dyDescent="0.2">
      <c r="G173" s="20"/>
      <c r="H173" s="20"/>
      <c r="I173" s="20"/>
      <c r="J173" s="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</row>
    <row r="174" spans="7:29" s="88" customFormat="1" x14ac:dyDescent="0.2">
      <c r="G174" s="20"/>
      <c r="H174" s="20"/>
      <c r="I174" s="20"/>
      <c r="J174" s="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</row>
    <row r="175" spans="7:29" s="88" customFormat="1" x14ac:dyDescent="0.2">
      <c r="G175" s="20"/>
      <c r="H175" s="20"/>
      <c r="I175" s="20"/>
      <c r="J175" s="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</row>
    <row r="176" spans="7:29" s="88" customFormat="1" x14ac:dyDescent="0.2">
      <c r="G176" s="20"/>
      <c r="H176" s="20"/>
      <c r="I176" s="20"/>
      <c r="J176" s="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</row>
    <row r="177" spans="7:29" s="88" customFormat="1" x14ac:dyDescent="0.2">
      <c r="G177" s="20"/>
      <c r="H177" s="20"/>
      <c r="I177" s="20"/>
      <c r="J177" s="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</row>
    <row r="178" spans="7:29" s="88" customFormat="1" x14ac:dyDescent="0.2">
      <c r="G178" s="20"/>
      <c r="H178" s="20"/>
      <c r="I178" s="20"/>
      <c r="J178" s="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</row>
    <row r="179" spans="7:29" s="88" customFormat="1" x14ac:dyDescent="0.2">
      <c r="G179" s="20"/>
      <c r="H179" s="20"/>
      <c r="I179" s="20"/>
      <c r="J179" s="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</row>
    <row r="180" spans="7:29" s="88" customFormat="1" x14ac:dyDescent="0.2">
      <c r="G180" s="20"/>
      <c r="H180" s="20"/>
      <c r="I180" s="20"/>
      <c r="J180" s="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</row>
    <row r="181" spans="7:29" s="88" customFormat="1" x14ac:dyDescent="0.2">
      <c r="G181" s="20"/>
      <c r="H181" s="20"/>
      <c r="I181" s="20"/>
      <c r="J181" s="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</row>
    <row r="182" spans="7:29" s="88" customFormat="1" x14ac:dyDescent="0.2">
      <c r="G182" s="20"/>
      <c r="H182" s="20"/>
      <c r="I182" s="20"/>
      <c r="J182" s="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</row>
    <row r="183" spans="7:29" s="88" customFormat="1" x14ac:dyDescent="0.2">
      <c r="G183" s="20"/>
      <c r="H183" s="20"/>
      <c r="I183" s="20"/>
      <c r="J183" s="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</row>
    <row r="184" spans="7:29" s="88" customFormat="1" x14ac:dyDescent="0.2">
      <c r="G184" s="20"/>
      <c r="H184" s="20"/>
      <c r="I184" s="20"/>
      <c r="J184" s="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</row>
    <row r="185" spans="7:29" s="88" customFormat="1" x14ac:dyDescent="0.2">
      <c r="G185" s="20"/>
      <c r="H185" s="20"/>
      <c r="I185" s="20"/>
      <c r="J185" s="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</row>
    <row r="186" spans="7:29" s="88" customFormat="1" x14ac:dyDescent="0.2">
      <c r="G186" s="20"/>
      <c r="H186" s="20"/>
      <c r="I186" s="20"/>
      <c r="J186" s="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</row>
    <row r="187" spans="7:29" s="88" customFormat="1" x14ac:dyDescent="0.2">
      <c r="G187" s="20"/>
      <c r="H187" s="20"/>
      <c r="I187" s="20"/>
      <c r="J187" s="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</row>
    <row r="188" spans="7:29" s="88" customFormat="1" x14ac:dyDescent="0.2">
      <c r="G188" s="20"/>
      <c r="H188" s="20"/>
      <c r="I188" s="20"/>
      <c r="J188" s="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</row>
    <row r="189" spans="7:29" s="88" customFormat="1" x14ac:dyDescent="0.2">
      <c r="G189" s="20"/>
      <c r="H189" s="20"/>
      <c r="I189" s="20"/>
      <c r="J189" s="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</row>
    <row r="190" spans="7:29" s="88" customFormat="1" x14ac:dyDescent="0.2">
      <c r="G190" s="20"/>
      <c r="H190" s="20"/>
      <c r="I190" s="20"/>
      <c r="J190" s="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</row>
    <row r="191" spans="7:29" s="88" customFormat="1" x14ac:dyDescent="0.2">
      <c r="G191" s="20"/>
      <c r="H191" s="20"/>
      <c r="I191" s="20"/>
      <c r="J191" s="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</row>
    <row r="192" spans="7:29" s="88" customFormat="1" x14ac:dyDescent="0.2">
      <c r="G192" s="20"/>
      <c r="H192" s="20"/>
      <c r="I192" s="20"/>
      <c r="J192" s="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</row>
    <row r="193" spans="7:29" s="88" customFormat="1" x14ac:dyDescent="0.2">
      <c r="G193" s="20"/>
      <c r="H193" s="20"/>
      <c r="I193" s="20"/>
      <c r="J193" s="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</row>
    <row r="194" spans="7:29" s="88" customFormat="1" x14ac:dyDescent="0.2">
      <c r="G194" s="20"/>
      <c r="H194" s="20"/>
      <c r="I194" s="20"/>
      <c r="J194" s="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</row>
    <row r="195" spans="7:29" s="88" customFormat="1" x14ac:dyDescent="0.2">
      <c r="G195" s="20"/>
      <c r="H195" s="20"/>
      <c r="I195" s="20"/>
      <c r="J195" s="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</row>
    <row r="196" spans="7:29" s="88" customFormat="1" x14ac:dyDescent="0.2">
      <c r="G196" s="20"/>
      <c r="H196" s="20"/>
      <c r="I196" s="20"/>
      <c r="J196" s="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</row>
    <row r="197" spans="7:29" s="88" customFormat="1" x14ac:dyDescent="0.2">
      <c r="G197" s="20"/>
      <c r="H197" s="20"/>
      <c r="I197" s="20"/>
      <c r="J197" s="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</row>
    <row r="198" spans="7:29" s="88" customFormat="1" x14ac:dyDescent="0.2">
      <c r="G198" s="20"/>
      <c r="H198" s="20"/>
      <c r="I198" s="20"/>
      <c r="J198" s="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</row>
    <row r="199" spans="7:29" s="88" customFormat="1" x14ac:dyDescent="0.2">
      <c r="G199" s="20"/>
      <c r="H199" s="20"/>
      <c r="I199" s="20"/>
      <c r="J199" s="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</row>
    <row r="200" spans="7:29" s="88" customFormat="1" x14ac:dyDescent="0.2">
      <c r="G200" s="20"/>
      <c r="H200" s="20"/>
      <c r="I200" s="20"/>
      <c r="J200" s="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</row>
    <row r="201" spans="7:29" s="88" customFormat="1" x14ac:dyDescent="0.2">
      <c r="G201" s="20"/>
      <c r="H201" s="20"/>
      <c r="I201" s="20"/>
      <c r="J201" s="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</row>
    <row r="202" spans="7:29" s="88" customFormat="1" x14ac:dyDescent="0.2">
      <c r="G202" s="20"/>
      <c r="H202" s="20"/>
      <c r="I202" s="20"/>
      <c r="J202" s="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</row>
    <row r="203" spans="7:29" s="88" customFormat="1" x14ac:dyDescent="0.2">
      <c r="G203" s="20"/>
      <c r="H203" s="20"/>
      <c r="I203" s="20"/>
      <c r="J203" s="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</row>
    <row r="204" spans="7:29" s="88" customFormat="1" x14ac:dyDescent="0.2">
      <c r="G204" s="20"/>
      <c r="H204" s="20"/>
      <c r="I204" s="20"/>
      <c r="J204" s="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</row>
    <row r="205" spans="7:29" s="88" customFormat="1" x14ac:dyDescent="0.2">
      <c r="G205" s="20"/>
      <c r="H205" s="20"/>
      <c r="I205" s="20"/>
      <c r="J205" s="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</row>
    <row r="206" spans="7:29" s="88" customFormat="1" x14ac:dyDescent="0.2">
      <c r="G206" s="20"/>
      <c r="H206" s="20"/>
      <c r="I206" s="20"/>
      <c r="J206" s="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</row>
    <row r="207" spans="7:29" s="88" customFormat="1" x14ac:dyDescent="0.2">
      <c r="G207" s="20"/>
      <c r="H207" s="20"/>
      <c r="I207" s="20"/>
      <c r="J207" s="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</row>
    <row r="208" spans="7:29" s="88" customFormat="1" x14ac:dyDescent="0.2">
      <c r="G208" s="20"/>
      <c r="H208" s="20"/>
      <c r="I208" s="20"/>
      <c r="J208" s="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</row>
    <row r="209" spans="7:29" s="88" customFormat="1" x14ac:dyDescent="0.2">
      <c r="G209" s="20"/>
      <c r="H209" s="20"/>
      <c r="I209" s="20"/>
      <c r="J209" s="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</row>
    <row r="210" spans="7:29" s="88" customFormat="1" x14ac:dyDescent="0.2">
      <c r="G210" s="20"/>
      <c r="H210" s="20"/>
      <c r="I210" s="20"/>
      <c r="J210" s="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</row>
    <row r="211" spans="7:29" s="88" customFormat="1" x14ac:dyDescent="0.2">
      <c r="G211" s="20"/>
      <c r="H211" s="20"/>
      <c r="I211" s="20"/>
      <c r="J211" s="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</row>
    <row r="212" spans="7:29" s="88" customFormat="1" x14ac:dyDescent="0.2">
      <c r="G212" s="20"/>
      <c r="H212" s="20"/>
      <c r="I212" s="20"/>
      <c r="J212" s="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</row>
    <row r="213" spans="7:29" s="88" customFormat="1" x14ac:dyDescent="0.2">
      <c r="G213" s="20"/>
      <c r="H213" s="20"/>
      <c r="I213" s="20"/>
      <c r="J213" s="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</row>
    <row r="214" spans="7:29" s="88" customFormat="1" x14ac:dyDescent="0.2">
      <c r="G214" s="20"/>
      <c r="H214" s="20"/>
      <c r="I214" s="20"/>
      <c r="J214" s="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</row>
  </sheetData>
  <sheetProtection sheet="1" objects="1" scenarios="1"/>
  <conditionalFormatting sqref="N23:N65">
    <cfRule type="expression" dxfId="54" priority="1">
      <formula>ISNUMBER(SEARCH("ERROR",N23))</formula>
    </cfRule>
    <cfRule type="expression" dxfId="53" priority="2">
      <formula>ISNUMBER(SEARCH("WARNING",N23))</formula>
    </cfRule>
    <cfRule type="expression" dxfId="52" priority="3">
      <formula>ISNUMBER(SEARCH("OK",N23))</formula>
    </cfRule>
  </conditionalFormatting>
  <conditionalFormatting sqref="B5">
    <cfRule type="expression" dxfId="51" priority="4">
      <formula>OR(B5=0,B5="0")</formula>
    </cfRule>
    <cfRule type="expression" dxfId="50" priority="5">
      <formula>B5&gt;0</formula>
    </cfRule>
  </conditionalFormatting>
  <conditionalFormatting sqref="B6">
    <cfRule type="expression" dxfId="49" priority="6">
      <formula>OR(B6=0,B6="0")</formula>
    </cfRule>
    <cfRule type="expression" dxfId="48" priority="7">
      <formula>B6&gt;0</formula>
    </cfRule>
  </conditionalFormatting>
  <hyperlinks>
    <hyperlink ref="N23" location="Validation_D018_AU303_K23_0" display="Validation_D018_AU303_K23_0"/>
    <hyperlink ref="N24" location="Validation_KD011_AU303_K24_0" display="Validation_KD011_AU303_K24_0"/>
    <hyperlink ref="N31" location="Validation_KD012_AU303_K31_0" display="Validation_KD012_AU303_K31_0"/>
    <hyperlink ref="N38" location="Validation_KD014_AU303_K38_0" display="Validation_KD014_AU303_K38_0"/>
    <hyperlink ref="N39" location="Validation_KD015_AU303_K39_0" display="Validation_KD015_AU303_K39_0"/>
    <hyperlink ref="N49" location="Validation_KD013_AU303_K49_0" display="Validation_KD013_AU303_K49_0"/>
    <hyperlink ref="N55" location="Validation_KD016_AU303_K55_0" display="Validation_KD016_AU303_K55_0"/>
    <hyperlink ref="N59" location="Validation_KD017_AU303_K59_0" display="Validation_KD017_AU303_K59_0"/>
    <hyperlink ref="N63" location="Validation_KD001_AU303_K63_0" display="Validation_KD001_AU303_K63_0"/>
    <hyperlink ref="N65" location="Validation_KD002_AU303_K65_0" display="Validation_KD002_AU303_K65_0"/>
  </hyperlinks>
  <printOptions gridLinesSet="0"/>
  <pageMargins left="0.39370078740157483" right="0.39370078740157483" top="0.47244094488188981" bottom="0.59055118110236227" header="0.31496062992125984" footer="0.31496062992125984"/>
  <pageSetup paperSize="9" scale="59" fitToHeight="2" orientation="portrait" r:id="rId1"/>
  <headerFooter>
    <oddFooter>&amp;L&amp;G   &amp;"Arial,Fett"vertraulich&amp;C&amp;D&amp;RSeite &amp;P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AD92"/>
  <sheetViews>
    <sheetView showGridLines="0" showRowColHeaders="0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1" sqref="K21"/>
    </sheetView>
  </sheetViews>
  <sheetFormatPr baseColWidth="10" defaultColWidth="11.5703125" defaultRowHeight="12.75" x14ac:dyDescent="0.2"/>
  <cols>
    <col min="1" max="1" width="1.85546875" style="20" hidden="1" customWidth="1"/>
    <col min="2" max="2" width="13.42578125" style="20" bestFit="1" customWidth="1"/>
    <col min="3" max="3" width="9.7109375" style="20" hidden="1" customWidth="1"/>
    <col min="4" max="4" width="64" style="20" customWidth="1"/>
    <col min="5" max="5" width="4.7109375" style="20" hidden="1" customWidth="1"/>
    <col min="6" max="6" width="4.7109375" style="20" customWidth="1"/>
    <col min="7" max="7" width="5.7109375" style="62" hidden="1" customWidth="1"/>
    <col min="8" max="8" width="8.42578125" style="62" hidden="1" customWidth="1"/>
    <col min="9" max="9" width="5.7109375" style="62" hidden="1" customWidth="1"/>
    <col min="10" max="10" width="24.42578125" style="20" hidden="1" customWidth="1"/>
    <col min="11" max="19" width="20.7109375" style="20" customWidth="1"/>
    <col min="20" max="20" width="1.7109375" style="20" customWidth="1"/>
    <col min="21" max="21" width="9.5703125" style="20" customWidth="1"/>
    <col min="22" max="29" width="11.7109375" style="20" customWidth="1"/>
    <col min="30" max="30" width="11.7109375" style="37" customWidth="1"/>
    <col min="31" max="42" width="11.7109375" style="20" customWidth="1"/>
    <col min="43" max="16384" width="11.5703125" style="20"/>
  </cols>
  <sheetData>
    <row r="1" spans="1:30" ht="21.95" customHeight="1" x14ac:dyDescent="0.25">
      <c r="A1" s="21"/>
      <c r="B1" s="56" t="str">
        <f>I_ReportName</f>
        <v>AUR_K</v>
      </c>
      <c r="D1" s="16" t="s">
        <v>1</v>
      </c>
      <c r="E1" s="21"/>
      <c r="H1" s="63"/>
      <c r="I1" s="63"/>
      <c r="K1" s="339" t="s">
        <v>48</v>
      </c>
      <c r="L1" s="339"/>
      <c r="M1" s="339"/>
      <c r="N1" s="339"/>
      <c r="O1" s="339"/>
      <c r="P1" s="339"/>
      <c r="Q1" s="50"/>
      <c r="R1" s="50"/>
      <c r="S1" s="50"/>
      <c r="V1" s="29"/>
      <c r="W1" s="29"/>
      <c r="X1" s="29"/>
      <c r="Y1" s="29"/>
    </row>
    <row r="2" spans="1:30" ht="21.95" customHeight="1" x14ac:dyDescent="0.25">
      <c r="A2" s="21"/>
      <c r="B2" s="56" t="s">
        <v>305</v>
      </c>
      <c r="D2" s="16" t="s">
        <v>14</v>
      </c>
      <c r="E2" s="21"/>
      <c r="H2" s="63"/>
      <c r="I2" s="63"/>
      <c r="K2" s="340" t="s">
        <v>385</v>
      </c>
      <c r="L2" s="340"/>
      <c r="M2" s="340"/>
      <c r="N2" s="340"/>
      <c r="O2" s="340"/>
      <c r="P2" s="340"/>
      <c r="Q2" s="340"/>
      <c r="R2" s="340"/>
      <c r="S2" s="340"/>
      <c r="V2" s="30"/>
      <c r="W2" s="30"/>
      <c r="X2" s="30"/>
      <c r="Y2" s="30"/>
    </row>
    <row r="3" spans="1:30" ht="21.95" customHeight="1" x14ac:dyDescent="0.25">
      <c r="A3" s="21"/>
      <c r="B3" s="56" t="str">
        <f>I_SubjectId</f>
        <v>XXXXXX</v>
      </c>
      <c r="D3" s="16" t="s">
        <v>405</v>
      </c>
      <c r="E3" s="21"/>
      <c r="H3" s="63"/>
      <c r="I3" s="63"/>
      <c r="K3" s="47" t="s">
        <v>190</v>
      </c>
      <c r="L3" s="48"/>
      <c r="M3" s="48"/>
      <c r="N3" s="48"/>
      <c r="O3" s="48"/>
      <c r="P3" s="48"/>
      <c r="Q3" s="49"/>
      <c r="R3" s="49"/>
      <c r="S3" s="49"/>
      <c r="V3" s="31"/>
      <c r="W3" s="31"/>
      <c r="X3" s="31"/>
      <c r="Y3" s="31"/>
    </row>
    <row r="4" spans="1:30" ht="21.95" customHeight="1" x14ac:dyDescent="0.2">
      <c r="A4" s="25"/>
      <c r="B4" s="57" t="str">
        <f>I_ReferDate</f>
        <v>TT.MM.JJJJ</v>
      </c>
      <c r="D4" s="16" t="s">
        <v>3</v>
      </c>
      <c r="E4" s="25"/>
      <c r="H4" s="63"/>
      <c r="I4" s="63"/>
      <c r="K4" s="155"/>
    </row>
    <row r="5" spans="1:30" s="27" customFormat="1" ht="20.100000000000001" customHeight="1" x14ac:dyDescent="0.2">
      <c r="A5" s="37"/>
      <c r="B5" s="92">
        <f>COUNTIFS(V21:V46,"*ERROR*")+COUNTIFS(K50:S61,"*ERROR*")+COUNTIFS(V50,"*ERROR*")</f>
        <v>0</v>
      </c>
      <c r="C5" s="92"/>
      <c r="D5" s="16" t="s">
        <v>382</v>
      </c>
      <c r="E5" s="37"/>
      <c r="F5" s="76"/>
      <c r="G5" s="64"/>
      <c r="H5" s="65"/>
      <c r="I5" s="65"/>
      <c r="J5" s="37"/>
      <c r="K5" s="83" t="s">
        <v>43</v>
      </c>
      <c r="L5" s="37"/>
      <c r="M5" s="37"/>
      <c r="N5" s="253"/>
      <c r="O5" s="37"/>
      <c r="P5" s="37"/>
      <c r="Q5" s="37"/>
      <c r="R5" s="37"/>
      <c r="S5" s="37"/>
      <c r="T5" s="37"/>
      <c r="AA5" s="20"/>
      <c r="AB5" s="20"/>
      <c r="AC5" s="20"/>
      <c r="AD5" s="37"/>
    </row>
    <row r="6" spans="1:30" s="27" customFormat="1" ht="20.100000000000001" customHeight="1" x14ac:dyDescent="0.2">
      <c r="A6" s="96"/>
      <c r="B6" s="96">
        <f>COUNTIFS(V21:V46,"*WARNING*")+COUNTIFS(K50:S61,"*WARNING*")+COUNTIFS(V50,"*WARNING*")</f>
        <v>0</v>
      </c>
      <c r="C6" s="96"/>
      <c r="D6" s="16" t="s">
        <v>383</v>
      </c>
      <c r="E6" s="96"/>
      <c r="F6" s="96"/>
      <c r="G6" s="64"/>
      <c r="H6" s="65"/>
      <c r="I6" s="65"/>
      <c r="J6" s="96"/>
      <c r="K6" s="96"/>
      <c r="L6" s="96"/>
      <c r="M6" s="96"/>
      <c r="N6" s="253"/>
      <c r="O6" s="96"/>
      <c r="P6" s="96"/>
      <c r="Q6" s="96"/>
      <c r="R6" s="96"/>
      <c r="S6" s="96"/>
      <c r="T6" s="96"/>
      <c r="AA6" s="20"/>
      <c r="AB6" s="20"/>
      <c r="AC6" s="20"/>
      <c r="AD6" s="96"/>
    </row>
    <row r="7" spans="1:30" ht="15" hidden="1" customHeight="1" x14ac:dyDescent="0.2">
      <c r="A7" s="37"/>
      <c r="B7" s="92"/>
      <c r="C7" s="92"/>
      <c r="D7" s="92"/>
      <c r="E7" s="37"/>
      <c r="F7" s="76"/>
      <c r="G7" s="65"/>
      <c r="H7" s="65"/>
      <c r="I7" s="65"/>
      <c r="J7" s="37"/>
      <c r="K7" s="37"/>
      <c r="L7" s="37"/>
      <c r="M7" s="37"/>
      <c r="N7" s="253"/>
      <c r="O7" s="37"/>
      <c r="P7" s="37"/>
      <c r="Q7" s="37"/>
      <c r="R7" s="37"/>
      <c r="S7" s="37"/>
      <c r="T7" s="37"/>
    </row>
    <row r="8" spans="1:30" ht="15" hidden="1" customHeight="1" x14ac:dyDescent="0.2">
      <c r="A8" s="37"/>
      <c r="B8" s="37"/>
      <c r="C8" s="59"/>
      <c r="D8" s="37"/>
      <c r="E8" s="37"/>
      <c r="F8" s="76"/>
      <c r="G8" s="65"/>
      <c r="H8" s="65"/>
      <c r="I8" s="65"/>
      <c r="J8" s="37"/>
      <c r="K8" s="37"/>
      <c r="L8" s="37"/>
      <c r="M8" s="37"/>
      <c r="N8" s="253"/>
      <c r="O8" s="37"/>
      <c r="P8" s="37"/>
      <c r="Q8" s="37"/>
      <c r="R8" s="37"/>
      <c r="S8" s="37"/>
      <c r="T8" s="37"/>
    </row>
    <row r="9" spans="1:30" ht="15" hidden="1" customHeight="1" x14ac:dyDescent="0.2">
      <c r="A9" s="37"/>
      <c r="B9" s="37"/>
      <c r="C9" s="59"/>
      <c r="D9" s="37"/>
      <c r="E9" s="37"/>
      <c r="F9" s="76"/>
      <c r="G9" s="65"/>
      <c r="H9" s="65"/>
      <c r="I9" s="65"/>
      <c r="J9" s="37"/>
      <c r="K9" s="37"/>
      <c r="L9" s="37"/>
      <c r="M9" s="37"/>
      <c r="N9" s="253"/>
      <c r="O9" s="37"/>
      <c r="P9" s="37"/>
      <c r="Q9" s="37"/>
      <c r="R9" s="37"/>
      <c r="S9" s="37"/>
      <c r="T9" s="37"/>
    </row>
    <row r="10" spans="1:30" ht="15" hidden="1" customHeight="1" x14ac:dyDescent="0.2">
      <c r="A10" s="37"/>
      <c r="B10" s="37"/>
      <c r="C10" s="59"/>
      <c r="D10" s="37"/>
      <c r="E10" s="37"/>
      <c r="F10" s="76"/>
      <c r="G10" s="65"/>
      <c r="H10" s="65"/>
      <c r="I10" s="65"/>
      <c r="J10" s="37"/>
      <c r="K10" s="37"/>
      <c r="L10" s="37"/>
      <c r="M10" s="37"/>
      <c r="N10" s="253"/>
      <c r="O10" s="37"/>
      <c r="P10" s="37"/>
      <c r="Q10" s="37"/>
      <c r="R10" s="37"/>
      <c r="S10" s="37"/>
      <c r="T10" s="37"/>
    </row>
    <row r="11" spans="1:30" ht="15" hidden="1" customHeight="1" x14ac:dyDescent="0.2">
      <c r="A11" s="37"/>
      <c r="B11" s="37"/>
      <c r="C11" s="59"/>
      <c r="D11" s="37"/>
      <c r="E11" s="37"/>
      <c r="F11" s="76"/>
      <c r="G11" s="65"/>
      <c r="H11" s="65"/>
      <c r="I11" s="65"/>
      <c r="J11" s="37"/>
      <c r="K11" s="37"/>
      <c r="L11" s="37"/>
      <c r="M11" s="37"/>
      <c r="N11" s="253"/>
      <c r="O11" s="37"/>
      <c r="P11" s="37"/>
      <c r="Q11" s="37"/>
      <c r="R11" s="37"/>
      <c r="S11" s="37"/>
      <c r="T11" s="37"/>
    </row>
    <row r="12" spans="1:30" ht="15" hidden="1" customHeight="1" x14ac:dyDescent="0.2">
      <c r="A12" s="37"/>
      <c r="B12" s="37"/>
      <c r="C12" s="59"/>
      <c r="D12" s="37"/>
      <c r="E12" s="37"/>
      <c r="F12" s="76"/>
      <c r="G12" s="65"/>
      <c r="H12" s="65"/>
      <c r="I12" s="65"/>
      <c r="J12" s="37"/>
      <c r="K12" s="37"/>
      <c r="L12" s="37"/>
      <c r="M12" s="37"/>
      <c r="N12" s="253"/>
      <c r="O12" s="37"/>
      <c r="P12" s="37"/>
      <c r="Q12" s="37"/>
      <c r="R12" s="37"/>
      <c r="S12" s="37"/>
      <c r="T12" s="37"/>
    </row>
    <row r="13" spans="1:30" ht="15" hidden="1" customHeight="1" x14ac:dyDescent="0.2">
      <c r="A13" s="37"/>
      <c r="B13" s="37"/>
      <c r="C13" s="59"/>
      <c r="D13" s="37"/>
      <c r="E13" s="37"/>
      <c r="F13" s="76"/>
      <c r="G13" s="65"/>
      <c r="H13" s="65"/>
      <c r="I13" s="65"/>
      <c r="J13" s="37"/>
      <c r="K13" s="37"/>
      <c r="L13" s="37"/>
      <c r="M13" s="37"/>
      <c r="N13" s="253"/>
      <c r="O13" s="37"/>
      <c r="P13" s="37"/>
      <c r="Q13" s="37"/>
      <c r="R13" s="37"/>
      <c r="S13" s="37"/>
      <c r="T13" s="37"/>
    </row>
    <row r="14" spans="1:30" ht="15" hidden="1" customHeight="1" x14ac:dyDescent="0.2">
      <c r="A14" s="37"/>
      <c r="B14" s="37"/>
      <c r="C14" s="59"/>
      <c r="D14" s="37"/>
      <c r="E14" s="37"/>
      <c r="F14" s="76"/>
      <c r="G14" s="65"/>
      <c r="H14" s="65"/>
      <c r="I14" s="65"/>
      <c r="J14" s="37"/>
      <c r="K14" s="37"/>
      <c r="L14" s="37"/>
      <c r="M14" s="37"/>
      <c r="N14" s="253"/>
      <c r="O14" s="37"/>
      <c r="P14" s="37"/>
      <c r="Q14" s="37"/>
      <c r="R14" s="37"/>
      <c r="S14" s="37"/>
      <c r="T14" s="37"/>
    </row>
    <row r="15" spans="1:30" ht="15" customHeight="1" x14ac:dyDescent="0.2">
      <c r="A15" s="37"/>
      <c r="B15" s="37"/>
      <c r="C15" s="59"/>
      <c r="D15" s="37"/>
      <c r="E15" s="37"/>
      <c r="F15" s="76"/>
      <c r="G15" s="65"/>
      <c r="H15" s="65"/>
      <c r="I15" s="65"/>
      <c r="J15" s="37"/>
      <c r="K15" s="37"/>
      <c r="L15" s="37"/>
      <c r="M15" s="37"/>
      <c r="N15" s="253"/>
      <c r="O15" s="37"/>
      <c r="P15" s="37"/>
      <c r="Q15" s="37"/>
      <c r="R15" s="37"/>
      <c r="S15" s="37"/>
      <c r="T15" s="37"/>
    </row>
    <row r="16" spans="1:30" ht="29.25" customHeight="1" x14ac:dyDescent="0.2">
      <c r="A16" s="33"/>
      <c r="B16" s="33"/>
      <c r="C16" s="33"/>
      <c r="D16" s="34"/>
      <c r="E16" s="33"/>
      <c r="F16" s="42"/>
      <c r="G16" s="66"/>
      <c r="H16" s="66"/>
      <c r="I16" s="66"/>
      <c r="J16" s="34"/>
      <c r="K16" s="337" t="s">
        <v>191</v>
      </c>
      <c r="L16" s="337" t="s">
        <v>192</v>
      </c>
      <c r="M16" s="337" t="s">
        <v>336</v>
      </c>
      <c r="N16" s="337" t="s">
        <v>406</v>
      </c>
      <c r="O16" s="337" t="s">
        <v>193</v>
      </c>
      <c r="P16" s="337" t="s">
        <v>194</v>
      </c>
      <c r="Q16" s="337" t="s">
        <v>195</v>
      </c>
      <c r="R16" s="341" t="s">
        <v>196</v>
      </c>
      <c r="S16" s="341" t="s">
        <v>402</v>
      </c>
      <c r="T16" s="42"/>
    </row>
    <row r="17" spans="1:30" ht="28.5" customHeight="1" x14ac:dyDescent="0.2">
      <c r="A17" s="25"/>
      <c r="B17" s="25"/>
      <c r="C17" s="25"/>
      <c r="D17" s="39"/>
      <c r="E17" s="25"/>
      <c r="F17" s="43"/>
      <c r="G17" s="67"/>
      <c r="H17" s="67"/>
      <c r="I17" s="67"/>
      <c r="J17" s="39"/>
      <c r="K17" s="338"/>
      <c r="L17" s="338"/>
      <c r="M17" s="338"/>
      <c r="N17" s="338"/>
      <c r="O17" s="338"/>
      <c r="P17" s="338"/>
      <c r="Q17" s="338"/>
      <c r="R17" s="341"/>
      <c r="S17" s="341"/>
      <c r="T17" s="43"/>
    </row>
    <row r="18" spans="1:30" x14ac:dyDescent="0.2">
      <c r="A18" s="40"/>
      <c r="B18" s="288"/>
      <c r="C18" s="40"/>
      <c r="D18" s="41"/>
      <c r="E18" s="40"/>
      <c r="F18" s="79"/>
      <c r="G18" s="68"/>
      <c r="H18" s="68"/>
      <c r="I18" s="68"/>
      <c r="J18" s="41"/>
      <c r="K18" s="77" t="str">
        <f>SUBSTITUTE(ADDRESS(1,COLUMN(),4),1,)</f>
        <v>K</v>
      </c>
      <c r="L18" s="77" t="str">
        <f t="shared" ref="L18:S18" si="0">SUBSTITUTE(ADDRESS(1,COLUMN(),4),1,)</f>
        <v>L</v>
      </c>
      <c r="M18" s="77" t="str">
        <f t="shared" si="0"/>
        <v>M</v>
      </c>
      <c r="N18" s="77" t="str">
        <f t="shared" si="0"/>
        <v>N</v>
      </c>
      <c r="O18" s="77" t="str">
        <f t="shared" si="0"/>
        <v>O</v>
      </c>
      <c r="P18" s="77" t="str">
        <f t="shared" si="0"/>
        <v>P</v>
      </c>
      <c r="Q18" s="77" t="str">
        <f t="shared" si="0"/>
        <v>Q</v>
      </c>
      <c r="R18" s="77" t="str">
        <f t="shared" si="0"/>
        <v>R</v>
      </c>
      <c r="S18" s="77" t="str">
        <f t="shared" si="0"/>
        <v>S</v>
      </c>
      <c r="T18" s="43"/>
      <c r="AB18" s="28"/>
    </row>
    <row r="19" spans="1:30" ht="18" hidden="1" customHeight="1" x14ac:dyDescent="0.2">
      <c r="A19" s="37"/>
      <c r="C19" s="61"/>
      <c r="D19" s="59"/>
      <c r="E19" s="37"/>
      <c r="F19" s="77"/>
      <c r="G19" s="69"/>
      <c r="H19" s="69"/>
      <c r="I19" s="69"/>
      <c r="J19" s="38"/>
      <c r="K19" s="178"/>
      <c r="L19" s="179"/>
      <c r="M19" s="179"/>
      <c r="N19" s="179"/>
      <c r="O19" s="179"/>
      <c r="P19" s="179"/>
      <c r="Q19" s="179"/>
      <c r="R19" s="180"/>
      <c r="S19" s="98"/>
      <c r="T19" s="43"/>
    </row>
    <row r="20" spans="1:30" ht="18" hidden="1" customHeight="1" x14ac:dyDescent="0.2">
      <c r="A20" s="59"/>
      <c r="C20" s="61"/>
      <c r="D20" s="59"/>
      <c r="E20" s="59"/>
      <c r="F20" s="77"/>
      <c r="G20" s="75"/>
      <c r="H20" s="75"/>
      <c r="I20" s="75"/>
      <c r="J20" s="38"/>
      <c r="K20" s="38"/>
      <c r="L20" s="81"/>
      <c r="M20" s="242"/>
      <c r="N20" s="38"/>
      <c r="O20" s="38"/>
      <c r="P20" s="38"/>
      <c r="Q20" s="81"/>
      <c r="R20" s="38"/>
      <c r="S20" s="38"/>
      <c r="T20" s="43"/>
      <c r="AD20" s="59"/>
    </row>
    <row r="21" spans="1:30" s="48" customFormat="1" ht="24.95" customHeight="1" x14ac:dyDescent="0.2">
      <c r="A21" s="52"/>
      <c r="B21" s="292" t="s">
        <v>47</v>
      </c>
      <c r="C21" s="217"/>
      <c r="D21" s="165" t="s">
        <v>197</v>
      </c>
      <c r="E21" s="52"/>
      <c r="F21" s="78">
        <f>ROW()</f>
        <v>21</v>
      </c>
      <c r="G21" s="89"/>
      <c r="H21" s="89"/>
      <c r="I21" s="89"/>
      <c r="J21" s="245"/>
      <c r="K21" s="44"/>
      <c r="L21" s="44"/>
      <c r="M21" s="44"/>
      <c r="N21" s="44"/>
      <c r="O21" s="44"/>
      <c r="P21" s="44"/>
      <c r="Q21" s="44"/>
      <c r="R21" s="44"/>
      <c r="S21" s="44"/>
      <c r="T21" s="78"/>
      <c r="V21" s="310" t="str">
        <f>IF(ABS(S21-(K21+SUM(M21,Q21,N21,P21,O21)-SUM(R21,L21)))&lt;=0.5,"OK","S21: ERROR")</f>
        <v>OK</v>
      </c>
      <c r="AB21" s="53"/>
      <c r="AD21" s="37"/>
    </row>
    <row r="22" spans="1:30" ht="20.100000000000001" customHeight="1" x14ac:dyDescent="0.2">
      <c r="A22" s="37"/>
      <c r="B22" s="292">
        <v>2</v>
      </c>
      <c r="C22" s="217"/>
      <c r="D22" s="165" t="s">
        <v>198</v>
      </c>
      <c r="E22" s="37"/>
      <c r="F22" s="78">
        <f>ROW()</f>
        <v>22</v>
      </c>
      <c r="G22" s="89"/>
      <c r="H22" s="89"/>
      <c r="I22" s="89"/>
      <c r="J22" s="246"/>
      <c r="K22" s="44"/>
      <c r="L22" s="44"/>
      <c r="M22" s="44"/>
      <c r="N22" s="44"/>
      <c r="O22" s="44"/>
      <c r="P22" s="44"/>
      <c r="Q22" s="44"/>
      <c r="R22" s="44"/>
      <c r="S22" s="44"/>
      <c r="T22" s="78"/>
      <c r="V22" s="310" t="str">
        <f>IF(ABS(S22-(K22+SUM(M22,Q22,N22,P22,O22)-SUM(R22,L22)))&lt;=0.5,"OK","S22: ERROR")</f>
        <v>OK</v>
      </c>
      <c r="AB22" s="37"/>
    </row>
    <row r="23" spans="1:30" ht="20.100000000000001" customHeight="1" x14ac:dyDescent="0.2">
      <c r="A23" s="37"/>
      <c r="B23" s="292">
        <v>3</v>
      </c>
      <c r="C23" s="217"/>
      <c r="D23" s="159" t="s">
        <v>199</v>
      </c>
      <c r="E23" s="37"/>
      <c r="F23" s="78">
        <f>ROW()</f>
        <v>23</v>
      </c>
      <c r="G23" s="89"/>
      <c r="H23" s="89"/>
      <c r="I23" s="89"/>
      <c r="J23" s="246"/>
      <c r="K23" s="44"/>
      <c r="L23" s="44"/>
      <c r="M23" s="44"/>
      <c r="N23" s="44"/>
      <c r="O23" s="44"/>
      <c r="P23" s="44"/>
      <c r="Q23" s="44"/>
      <c r="R23" s="44"/>
      <c r="S23" s="44"/>
      <c r="T23" s="78"/>
      <c r="V23" s="310" t="str">
        <f>IF(ABS(S23-(K23+SUM(M23,Q23,N23,P23,O23)-SUM(R23,L23)))&lt;=0.5,"OK","S23: ERROR")</f>
        <v>OK</v>
      </c>
      <c r="AB23" s="37"/>
    </row>
    <row r="24" spans="1:30" ht="20.100000000000001" customHeight="1" x14ac:dyDescent="0.2">
      <c r="A24" s="254"/>
      <c r="B24" s="293">
        <v>3.1</v>
      </c>
      <c r="C24" s="1"/>
      <c r="D24" s="74" t="s">
        <v>424</v>
      </c>
      <c r="E24" s="254"/>
      <c r="F24" s="78">
        <f>ROW()</f>
        <v>24</v>
      </c>
      <c r="G24" s="89"/>
      <c r="H24" s="89"/>
      <c r="I24" s="89"/>
      <c r="J24" s="273"/>
      <c r="K24" s="44"/>
      <c r="L24" s="44"/>
      <c r="M24" s="44"/>
      <c r="N24" s="44"/>
      <c r="O24" s="44"/>
      <c r="P24" s="44"/>
      <c r="Q24" s="44"/>
      <c r="R24" s="44"/>
      <c r="S24" s="44"/>
      <c r="T24" s="78"/>
      <c r="V24" s="310" t="str">
        <f>IF(ABS(S24-(K24+SUM(M24,Q24,N24,P24,O24)-SUM(R24,L24)))&lt;=0.5,"OK","S24: ERROR")</f>
        <v>OK</v>
      </c>
      <c r="AB24" s="254"/>
      <c r="AD24" s="254"/>
    </row>
    <row r="25" spans="1:30" ht="76.5" customHeight="1" x14ac:dyDescent="0.2">
      <c r="A25" s="254"/>
      <c r="B25" s="294" t="s">
        <v>472</v>
      </c>
      <c r="C25" s="1"/>
      <c r="D25" s="287" t="s">
        <v>425</v>
      </c>
      <c r="E25" s="254"/>
      <c r="F25" s="78"/>
      <c r="G25" s="89"/>
      <c r="H25" s="89"/>
      <c r="I25" s="89"/>
      <c r="J25" s="273"/>
      <c r="K25" s="46"/>
      <c r="L25" s="46"/>
      <c r="M25" s="46"/>
      <c r="N25" s="46"/>
      <c r="O25" s="46"/>
      <c r="P25" s="46"/>
      <c r="Q25" s="46"/>
      <c r="R25" s="46"/>
      <c r="S25" s="46"/>
      <c r="T25" s="78"/>
      <c r="AB25" s="254"/>
      <c r="AD25" s="254"/>
    </row>
    <row r="26" spans="1:30" ht="45" customHeight="1" x14ac:dyDescent="0.2">
      <c r="A26" s="254"/>
      <c r="B26" s="302" t="s">
        <v>499</v>
      </c>
      <c r="C26" s="1"/>
      <c r="D26" s="261" t="s">
        <v>498</v>
      </c>
      <c r="E26" s="254"/>
      <c r="F26" s="78">
        <f>ROW()</f>
        <v>26</v>
      </c>
      <c r="G26" s="89"/>
      <c r="H26" s="89"/>
      <c r="I26" s="89"/>
      <c r="J26" s="273"/>
      <c r="K26" s="44"/>
      <c r="L26" s="44"/>
      <c r="M26" s="44"/>
      <c r="N26" s="44"/>
      <c r="O26" s="44"/>
      <c r="P26" s="44"/>
      <c r="Q26" s="44"/>
      <c r="R26" s="44"/>
      <c r="S26" s="44"/>
      <c r="T26" s="78"/>
      <c r="V26" s="310" t="str">
        <f>IF(ABS(S26-(K26+SUM(M26,Q26,N26,P26,O26)-SUM(R26,L26)))&lt;=0.5,"OK","S26: ERROR")</f>
        <v>OK</v>
      </c>
      <c r="AB26" s="254"/>
      <c r="AD26" s="254"/>
    </row>
    <row r="27" spans="1:30" ht="32.1" customHeight="1" x14ac:dyDescent="0.2">
      <c r="A27" s="254"/>
      <c r="B27" s="302" t="s">
        <v>497</v>
      </c>
      <c r="C27" s="1"/>
      <c r="D27" s="260" t="s">
        <v>496</v>
      </c>
      <c r="E27" s="254"/>
      <c r="F27" s="78">
        <f>ROW()</f>
        <v>27</v>
      </c>
      <c r="G27" s="89"/>
      <c r="H27" s="89"/>
      <c r="I27" s="89"/>
      <c r="J27" s="273"/>
      <c r="K27" s="44"/>
      <c r="L27" s="44"/>
      <c r="M27" s="44"/>
      <c r="N27" s="44"/>
      <c r="O27" s="44"/>
      <c r="P27" s="44"/>
      <c r="Q27" s="44"/>
      <c r="R27" s="44"/>
      <c r="S27" s="44"/>
      <c r="T27" s="78"/>
      <c r="V27" s="310" t="str">
        <f>IF(ABS(S27-(K27+SUM(M27,Q27,N27,P27,O27)-SUM(R27,L27)))&lt;=0.5,"OK","S27: ERROR")</f>
        <v>OK</v>
      </c>
      <c r="AB27" s="254"/>
      <c r="AD27" s="254"/>
    </row>
    <row r="28" spans="1:30" ht="20.100000000000001" customHeight="1" x14ac:dyDescent="0.2">
      <c r="A28" s="254"/>
      <c r="B28" s="295" t="s">
        <v>426</v>
      </c>
      <c r="C28" s="1"/>
      <c r="D28" s="260" t="s">
        <v>427</v>
      </c>
      <c r="E28" s="254"/>
      <c r="F28" s="78">
        <f>ROW()</f>
        <v>28</v>
      </c>
      <c r="G28" s="89"/>
      <c r="H28" s="89"/>
      <c r="I28" s="89"/>
      <c r="J28" s="273"/>
      <c r="K28" s="44"/>
      <c r="L28" s="44"/>
      <c r="M28" s="44"/>
      <c r="N28" s="44"/>
      <c r="O28" s="44"/>
      <c r="P28" s="44"/>
      <c r="Q28" s="44"/>
      <c r="R28" s="44"/>
      <c r="S28" s="44"/>
      <c r="T28" s="78"/>
      <c r="V28" s="310" t="str">
        <f>IF(ABS(S28-(K28+SUM(M28,Q28,N28,P28,O28)-SUM(R28,L28)))&lt;=0.5,"OK","S28: ERROR")</f>
        <v>OK</v>
      </c>
      <c r="AB28" s="254"/>
      <c r="AD28" s="254"/>
    </row>
    <row r="29" spans="1:30" ht="20.100000000000001" customHeight="1" x14ac:dyDescent="0.2">
      <c r="A29" s="254"/>
      <c r="B29" s="295" t="s">
        <v>428</v>
      </c>
      <c r="C29" s="1"/>
      <c r="D29" s="260" t="s">
        <v>429</v>
      </c>
      <c r="E29" s="254"/>
      <c r="F29" s="78">
        <f>ROW()</f>
        <v>29</v>
      </c>
      <c r="G29" s="89"/>
      <c r="H29" s="89"/>
      <c r="I29" s="89"/>
      <c r="J29" s="273"/>
      <c r="K29" s="44"/>
      <c r="L29" s="44"/>
      <c r="M29" s="44"/>
      <c r="N29" s="44"/>
      <c r="O29" s="44"/>
      <c r="P29" s="44"/>
      <c r="Q29" s="44"/>
      <c r="R29" s="44"/>
      <c r="S29" s="44"/>
      <c r="T29" s="78"/>
      <c r="V29" s="310" t="str">
        <f>IF(ABS(S29-(K29+SUM(M29,Q29,N29,P29,O29)-SUM(R29,L29)))&lt;=0.5,"OK","S29: ERROR")</f>
        <v>OK</v>
      </c>
      <c r="AB29" s="254"/>
      <c r="AD29" s="254"/>
    </row>
    <row r="30" spans="1:30" ht="24" customHeight="1" x14ac:dyDescent="0.2">
      <c r="A30" s="37"/>
      <c r="B30" s="292">
        <v>4</v>
      </c>
      <c r="C30" s="217"/>
      <c r="D30" s="159" t="s">
        <v>200</v>
      </c>
      <c r="E30" s="37"/>
      <c r="F30" s="78">
        <f>ROW()</f>
        <v>30</v>
      </c>
      <c r="G30" s="89"/>
      <c r="H30" s="89"/>
      <c r="I30" s="89"/>
      <c r="J30" s="246"/>
      <c r="K30" s="44"/>
      <c r="L30" s="44"/>
      <c r="M30" s="44"/>
      <c r="N30" s="44"/>
      <c r="O30" s="44"/>
      <c r="P30" s="44"/>
      <c r="Q30" s="44"/>
      <c r="R30" s="44"/>
      <c r="S30" s="44"/>
      <c r="T30" s="78"/>
      <c r="V30" s="310" t="str">
        <f>IF(ABS(S30-(K30+SUM(M30,Q30,N30,P30,O30)-SUM(R30,L30)))&lt;=0.5,"OK","S30: ERROR")</f>
        <v>OK</v>
      </c>
      <c r="AB30" s="37"/>
    </row>
    <row r="31" spans="1:30" ht="20.100000000000001" customHeight="1" x14ac:dyDescent="0.2">
      <c r="A31" s="37"/>
      <c r="B31" s="292">
        <v>5</v>
      </c>
      <c r="C31" s="217"/>
      <c r="D31" s="159" t="s">
        <v>201</v>
      </c>
      <c r="E31" s="37"/>
      <c r="F31" s="78">
        <f>ROW()</f>
        <v>31</v>
      </c>
      <c r="G31" s="89"/>
      <c r="H31" s="89"/>
      <c r="I31" s="89"/>
      <c r="J31" s="246"/>
      <c r="K31" s="44"/>
      <c r="L31" s="44"/>
      <c r="M31" s="44"/>
      <c r="N31" s="44"/>
      <c r="O31" s="44"/>
      <c r="P31" s="44"/>
      <c r="Q31" s="44"/>
      <c r="R31" s="44"/>
      <c r="S31" s="44"/>
      <c r="T31" s="78"/>
      <c r="V31" s="310" t="str">
        <f>IF(ABS(S31-(K31+SUM(M31,Q31,N31,P31,O31)-SUM(R31,L31)))&lt;=0.5,"OK","S31: ERROR")</f>
        <v>OK</v>
      </c>
      <c r="AB31" s="37"/>
    </row>
    <row r="32" spans="1:30" ht="20.100000000000001" customHeight="1" x14ac:dyDescent="0.2">
      <c r="A32" s="37"/>
      <c r="B32" s="292">
        <v>6</v>
      </c>
      <c r="C32" s="217"/>
      <c r="D32" s="159" t="s">
        <v>202</v>
      </c>
      <c r="E32" s="37"/>
      <c r="F32" s="78">
        <f>ROW()</f>
        <v>32</v>
      </c>
      <c r="G32" s="89"/>
      <c r="H32" s="89"/>
      <c r="I32" s="89"/>
      <c r="J32" s="246"/>
      <c r="K32" s="44"/>
      <c r="L32" s="44"/>
      <c r="M32" s="44"/>
      <c r="N32" s="44"/>
      <c r="O32" s="44"/>
      <c r="P32" s="44"/>
      <c r="Q32" s="44"/>
      <c r="R32" s="44"/>
      <c r="S32" s="44"/>
      <c r="T32" s="78"/>
      <c r="V32" s="310" t="str">
        <f>IF(ABS(S32-(K32+SUM(M32,Q32,N32,P32,O32)-SUM(R32,L32)))&lt;=0.5,"OK","S32: ERROR")</f>
        <v>OK</v>
      </c>
      <c r="AB32" s="37"/>
    </row>
    <row r="33" spans="1:30" ht="20.100000000000001" customHeight="1" x14ac:dyDescent="0.2">
      <c r="A33" s="37"/>
      <c r="B33" s="296">
        <v>6.1</v>
      </c>
      <c r="C33" s="61"/>
      <c r="D33" s="72" t="s">
        <v>208</v>
      </c>
      <c r="E33" s="37"/>
      <c r="F33" s="78">
        <f>ROW()</f>
        <v>33</v>
      </c>
      <c r="G33" s="89"/>
      <c r="H33" s="89"/>
      <c r="I33" s="89"/>
      <c r="J33" s="246"/>
      <c r="K33" s="44"/>
      <c r="L33" s="44"/>
      <c r="M33" s="44"/>
      <c r="N33" s="44"/>
      <c r="O33" s="44"/>
      <c r="P33" s="44"/>
      <c r="Q33" s="44"/>
      <c r="R33" s="44"/>
      <c r="S33" s="44"/>
      <c r="T33" s="78"/>
      <c r="V33" s="310" t="str">
        <f>IF(ABS(S33-(K33+SUM(M33,Q33,N33,P33,O33)-SUM(R33,L33)))&lt;=0.5,"OK","S33: ERROR")</f>
        <v>OK</v>
      </c>
      <c r="AB33" s="37"/>
    </row>
    <row r="34" spans="1:30" ht="24.95" customHeight="1" x14ac:dyDescent="0.2">
      <c r="A34" s="37"/>
      <c r="B34" s="292">
        <v>7</v>
      </c>
      <c r="C34" s="108"/>
      <c r="D34" s="159" t="s">
        <v>203</v>
      </c>
      <c r="E34" s="37"/>
      <c r="F34" s="78">
        <f>ROW()</f>
        <v>34</v>
      </c>
      <c r="G34" s="89"/>
      <c r="H34" s="89"/>
      <c r="I34" s="89"/>
      <c r="J34" s="246"/>
      <c r="K34" s="44"/>
      <c r="L34" s="44"/>
      <c r="M34" s="44"/>
      <c r="N34" s="44"/>
      <c r="O34" s="44"/>
      <c r="P34" s="44"/>
      <c r="Q34" s="44"/>
      <c r="R34" s="44"/>
      <c r="S34" s="55">
        <f>'AU301'!C_BIL.PAS.RUE</f>
        <v>0</v>
      </c>
      <c r="T34" s="78"/>
      <c r="AB34" s="37"/>
    </row>
    <row r="35" spans="1:30" ht="24.95" customHeight="1" x14ac:dyDescent="0.2">
      <c r="A35" s="37"/>
      <c r="B35" s="292">
        <v>8</v>
      </c>
      <c r="C35" s="108"/>
      <c r="D35" s="159" t="s">
        <v>38</v>
      </c>
      <c r="E35" s="37"/>
      <c r="F35" s="78">
        <f>ROW()</f>
        <v>35</v>
      </c>
      <c r="G35" s="89"/>
      <c r="H35" s="89"/>
      <c r="I35" s="89"/>
      <c r="J35" s="247"/>
      <c r="K35" s="44"/>
      <c r="L35" s="44"/>
      <c r="M35" s="44"/>
      <c r="N35" s="44"/>
      <c r="O35" s="44"/>
      <c r="P35" s="44"/>
      <c r="Q35" s="44"/>
      <c r="R35" s="44"/>
      <c r="S35" s="55">
        <f>'AU301'!C_BIL.PAS.RAB</f>
        <v>0</v>
      </c>
      <c r="T35" s="78"/>
      <c r="AB35" s="37"/>
    </row>
    <row r="36" spans="1:30" ht="24.95" customHeight="1" x14ac:dyDescent="0.2">
      <c r="A36" s="37"/>
      <c r="B36" s="297" t="s">
        <v>155</v>
      </c>
      <c r="C36" s="108"/>
      <c r="D36" s="159" t="s">
        <v>204</v>
      </c>
      <c r="E36" s="37"/>
      <c r="F36" s="78">
        <f>ROW()</f>
        <v>36</v>
      </c>
      <c r="G36" s="89"/>
      <c r="H36" s="89"/>
      <c r="I36" s="89"/>
      <c r="J36" s="247"/>
      <c r="K36" s="44"/>
      <c r="L36" s="44"/>
      <c r="M36" s="44"/>
      <c r="N36" s="44"/>
      <c r="O36" s="44"/>
      <c r="P36" s="44"/>
      <c r="Q36" s="44"/>
      <c r="R36" s="44"/>
      <c r="S36" s="44"/>
      <c r="T36" s="78"/>
      <c r="V36" s="310" t="str">
        <f>IF(ABS(S36-(K36+SUM(M36,Q36,N36,P36,O36)-SUM(R36,L36)))&lt;=0.5,"OK","S36: ERROR")</f>
        <v>OK</v>
      </c>
      <c r="AB36" s="37"/>
    </row>
    <row r="37" spans="1:30" ht="24.95" customHeight="1" x14ac:dyDescent="0.2">
      <c r="A37" s="37"/>
      <c r="B37" s="298" t="s">
        <v>430</v>
      </c>
      <c r="C37" s="61"/>
      <c r="D37" s="72" t="s">
        <v>205</v>
      </c>
      <c r="E37" s="37"/>
      <c r="F37" s="78">
        <f>ROW()</f>
        <v>37</v>
      </c>
      <c r="G37" s="89"/>
      <c r="H37" s="89"/>
      <c r="I37" s="89"/>
      <c r="J37" s="246"/>
      <c r="K37" s="44"/>
      <c r="L37" s="55"/>
      <c r="M37" s="55"/>
      <c r="N37" s="55"/>
      <c r="O37" s="55"/>
      <c r="P37" s="55"/>
      <c r="Q37" s="55"/>
      <c r="R37" s="55"/>
      <c r="S37" s="44"/>
      <c r="T37" s="78"/>
      <c r="AB37" s="37"/>
    </row>
    <row r="38" spans="1:30" ht="20.100000000000001" customHeight="1" x14ac:dyDescent="0.2">
      <c r="A38" s="37"/>
      <c r="B38" s="298" t="s">
        <v>431</v>
      </c>
      <c r="C38" s="61"/>
      <c r="D38" s="72" t="s">
        <v>206</v>
      </c>
      <c r="E38" s="37"/>
      <c r="F38" s="78">
        <f>ROW()</f>
        <v>38</v>
      </c>
      <c r="G38" s="89"/>
      <c r="H38" s="89"/>
      <c r="I38" s="89"/>
      <c r="J38" s="246"/>
      <c r="K38" s="44"/>
      <c r="L38" s="55"/>
      <c r="M38" s="55"/>
      <c r="N38" s="55"/>
      <c r="O38" s="55"/>
      <c r="P38" s="55"/>
      <c r="Q38" s="55"/>
      <c r="R38" s="55"/>
      <c r="S38" s="44"/>
      <c r="T38" s="78"/>
      <c r="AB38" s="37"/>
    </row>
    <row r="39" spans="1:30" ht="20.100000000000001" customHeight="1" x14ac:dyDescent="0.2">
      <c r="A39" s="37"/>
      <c r="B39" s="298" t="s">
        <v>371</v>
      </c>
      <c r="C39" s="61"/>
      <c r="D39" s="72" t="s">
        <v>207</v>
      </c>
      <c r="E39" s="37"/>
      <c r="F39" s="78">
        <f>ROW()</f>
        <v>39</v>
      </c>
      <c r="G39" s="89"/>
      <c r="H39" s="89"/>
      <c r="I39" s="89"/>
      <c r="J39" s="246"/>
      <c r="K39" s="44"/>
      <c r="L39" s="55"/>
      <c r="M39" s="55"/>
      <c r="N39" s="55"/>
      <c r="O39" s="55"/>
      <c r="P39" s="55"/>
      <c r="Q39" s="55"/>
      <c r="R39" s="55"/>
      <c r="S39" s="44"/>
      <c r="T39" s="78"/>
      <c r="AB39" s="37"/>
    </row>
    <row r="40" spans="1:30" ht="20.100000000000001" customHeight="1" x14ac:dyDescent="0.2">
      <c r="A40" s="254"/>
      <c r="B40" s="298">
        <v>9.4</v>
      </c>
      <c r="C40" s="254"/>
      <c r="D40" s="71" t="s">
        <v>432</v>
      </c>
      <c r="E40" s="254"/>
      <c r="F40" s="78">
        <f>ROW()</f>
        <v>40</v>
      </c>
      <c r="G40" s="89"/>
      <c r="H40" s="274"/>
      <c r="I40" s="89"/>
      <c r="J40" s="246"/>
      <c r="K40" s="44"/>
      <c r="L40" s="55"/>
      <c r="M40" s="55"/>
      <c r="N40" s="55"/>
      <c r="O40" s="55"/>
      <c r="P40" s="55"/>
      <c r="Q40" s="55"/>
      <c r="R40" s="55"/>
      <c r="S40" s="44"/>
      <c r="T40" s="78"/>
      <c r="AB40" s="254"/>
      <c r="AD40" s="254"/>
    </row>
    <row r="41" spans="1:30" ht="24.95" customHeight="1" x14ac:dyDescent="0.2">
      <c r="A41" s="37"/>
      <c r="B41" s="298" t="s">
        <v>433</v>
      </c>
      <c r="C41" s="61"/>
      <c r="D41" s="73" t="s">
        <v>473</v>
      </c>
      <c r="E41" s="37"/>
      <c r="F41" s="78">
        <f>ROW()</f>
        <v>41</v>
      </c>
      <c r="G41" s="89"/>
      <c r="H41" s="89"/>
      <c r="I41" s="89"/>
      <c r="J41" s="246"/>
      <c r="K41" s="44"/>
      <c r="L41" s="44"/>
      <c r="M41" s="44"/>
      <c r="N41" s="44"/>
      <c r="O41" s="44"/>
      <c r="P41" s="44"/>
      <c r="Q41" s="44"/>
      <c r="R41" s="44"/>
      <c r="S41" s="44"/>
      <c r="T41" s="78"/>
      <c r="V41" s="310" t="str">
        <f>IF(ABS(S41-(K41+SUM(M41,Q41,N41,P41,O41)-SUM(R41,L41)))&lt;=0.5,"OK","S41: ERROR")</f>
        <v>OK</v>
      </c>
      <c r="AB41" s="37"/>
    </row>
    <row r="42" spans="1:30" ht="46.5" customHeight="1" x14ac:dyDescent="0.2">
      <c r="A42" s="254"/>
      <c r="B42" s="299" t="s">
        <v>434</v>
      </c>
      <c r="C42" s="254"/>
      <c r="D42" s="287" t="s">
        <v>435</v>
      </c>
      <c r="E42" s="254"/>
      <c r="F42" s="78"/>
      <c r="G42" s="89"/>
      <c r="H42" s="89"/>
      <c r="I42" s="89"/>
      <c r="J42" s="273"/>
      <c r="K42" s="46"/>
      <c r="L42" s="46"/>
      <c r="M42" s="46"/>
      <c r="N42" s="46"/>
      <c r="O42" s="46"/>
      <c r="P42" s="46"/>
      <c r="Q42" s="46"/>
      <c r="R42" s="46"/>
      <c r="S42" s="46"/>
      <c r="T42" s="78"/>
      <c r="AB42" s="254"/>
      <c r="AD42" s="254"/>
    </row>
    <row r="43" spans="1:30" ht="45" customHeight="1" x14ac:dyDescent="0.2">
      <c r="A43" s="254"/>
      <c r="B43" s="302" t="s">
        <v>494</v>
      </c>
      <c r="C43" s="254"/>
      <c r="D43" s="261" t="s">
        <v>493</v>
      </c>
      <c r="E43" s="254"/>
      <c r="F43" s="78">
        <f>ROW()</f>
        <v>43</v>
      </c>
      <c r="G43" s="89"/>
      <c r="H43" s="89"/>
      <c r="I43" s="89"/>
      <c r="J43" s="273"/>
      <c r="K43" s="44"/>
      <c r="L43" s="44"/>
      <c r="M43" s="44"/>
      <c r="N43" s="44"/>
      <c r="O43" s="44"/>
      <c r="P43" s="44"/>
      <c r="Q43" s="44"/>
      <c r="R43" s="44"/>
      <c r="S43" s="44"/>
      <c r="T43" s="78"/>
      <c r="V43" s="310" t="str">
        <f>IF(ABS(S43-(K43+SUM(M43,Q43,N43,P43,O43)-SUM(R43,L43)))&lt;=0.5,"OK","S43: ERROR")</f>
        <v>OK</v>
      </c>
      <c r="AB43" s="254"/>
      <c r="AD43" s="254"/>
    </row>
    <row r="44" spans="1:30" ht="32.1" customHeight="1" x14ac:dyDescent="0.2">
      <c r="A44" s="254"/>
      <c r="B44" s="302" t="s">
        <v>495</v>
      </c>
      <c r="C44" s="254"/>
      <c r="D44" s="261" t="s">
        <v>480</v>
      </c>
      <c r="E44" s="254"/>
      <c r="F44" s="78">
        <f>ROW()</f>
        <v>44</v>
      </c>
      <c r="G44" s="89"/>
      <c r="H44" s="89"/>
      <c r="I44" s="89"/>
      <c r="J44" s="273"/>
      <c r="K44" s="44"/>
      <c r="L44" s="44"/>
      <c r="M44" s="44"/>
      <c r="N44" s="44"/>
      <c r="O44" s="44"/>
      <c r="P44" s="44"/>
      <c r="Q44" s="44"/>
      <c r="R44" s="44"/>
      <c r="S44" s="44"/>
      <c r="T44" s="78"/>
      <c r="V44" s="310" t="str">
        <f>IF(ABS(S44-(K44+SUM(M44,Q44,N44,P44,O44)-SUM(R44,L44)))&lt;=0.5,"OK","S44: ERROR")</f>
        <v>OK</v>
      </c>
      <c r="AB44" s="254"/>
      <c r="AD44" s="254"/>
    </row>
    <row r="45" spans="1:30" ht="24.95" customHeight="1" x14ac:dyDescent="0.2">
      <c r="A45" s="254"/>
      <c r="B45" s="300" t="s">
        <v>436</v>
      </c>
      <c r="C45" s="254"/>
      <c r="D45" s="261" t="s">
        <v>437</v>
      </c>
      <c r="E45" s="254"/>
      <c r="F45" s="78">
        <f>ROW()</f>
        <v>45</v>
      </c>
      <c r="G45" s="89"/>
      <c r="H45" s="89"/>
      <c r="I45" s="89"/>
      <c r="J45" s="273"/>
      <c r="K45" s="44"/>
      <c r="L45" s="44"/>
      <c r="M45" s="44"/>
      <c r="N45" s="44"/>
      <c r="O45" s="44"/>
      <c r="P45" s="44"/>
      <c r="Q45" s="44"/>
      <c r="R45" s="44"/>
      <c r="S45" s="44"/>
      <c r="T45" s="78"/>
      <c r="V45" s="310" t="str">
        <f>IF(ABS(S45-(K45+SUM(M45,Q45,N45,P45,O45)-SUM(R45,L45)))&lt;=0.5,"OK","S45: ERROR")</f>
        <v>OK</v>
      </c>
      <c r="AB45" s="254"/>
      <c r="AD45" s="254"/>
    </row>
    <row r="46" spans="1:30" ht="20.100000000000001" customHeight="1" x14ac:dyDescent="0.2">
      <c r="A46" s="37"/>
      <c r="B46" s="300" t="s">
        <v>438</v>
      </c>
      <c r="C46" s="61"/>
      <c r="D46" s="260" t="s">
        <v>441</v>
      </c>
      <c r="E46" s="37"/>
      <c r="F46" s="78">
        <f>ROW()</f>
        <v>46</v>
      </c>
      <c r="G46" s="89"/>
      <c r="H46" s="274"/>
      <c r="I46" s="89"/>
      <c r="J46" s="274"/>
      <c r="K46" s="44"/>
      <c r="L46" s="44"/>
      <c r="M46" s="44"/>
      <c r="N46" s="44"/>
      <c r="O46" s="44"/>
      <c r="P46" s="44"/>
      <c r="Q46" s="44"/>
      <c r="R46" s="44"/>
      <c r="S46" s="44"/>
      <c r="T46" s="78"/>
      <c r="V46" s="310" t="str">
        <f>IF(ABS(S46-(K46+SUM(M46,Q46,N46,P46,O46)-SUM(R46,L46)))&lt;=0.5,"OK","S46: ERROR")</f>
        <v>OK</v>
      </c>
      <c r="AB46" s="37"/>
    </row>
    <row r="47" spans="1:30" ht="6" customHeight="1" x14ac:dyDescent="0.2">
      <c r="A47" s="23"/>
      <c r="B47" s="23"/>
      <c r="C47" s="23"/>
      <c r="D47" s="23"/>
      <c r="E47" s="23"/>
      <c r="F47" s="23"/>
      <c r="G47" s="70"/>
      <c r="H47" s="70"/>
      <c r="I47" s="70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9" spans="2:22" x14ac:dyDescent="0.2">
      <c r="B49" s="156" t="s">
        <v>353</v>
      </c>
      <c r="D49" s="20" t="s">
        <v>289</v>
      </c>
    </row>
    <row r="50" spans="2:22" s="88" customFormat="1" ht="12.95" customHeight="1" x14ac:dyDescent="0.2">
      <c r="K50" s="310" t="str">
        <f>IF(ABS(K23-(K24+K26+K27+K28+K29))&lt;=0.5,"OK","K23: ERROR")</f>
        <v>OK</v>
      </c>
      <c r="L50" s="310" t="str">
        <f>IF(ABS(L23-(L24+L26+L27+L28+L29))&lt;=0.5,"OK","L23: ERROR")</f>
        <v>OK</v>
      </c>
      <c r="M50" s="310" t="str">
        <f>IF(ABS(M23-(M24+M26+M27+M28+M29))&lt;=0.5,"OK","M23: ERROR")</f>
        <v>OK</v>
      </c>
      <c r="N50" s="310" t="str">
        <f>IF(ABS(N23-(N24+N26+N27+N28+N29))&lt;=0.5,"OK","N23: ERROR")</f>
        <v>OK</v>
      </c>
      <c r="O50" s="310" t="str">
        <f>IF(ABS(O23-(O24+O26+O27+O28+O29))&lt;=0.5,"OK","O23: ERROR")</f>
        <v>OK</v>
      </c>
      <c r="P50" s="310" t="str">
        <f>IF(ABS(P23-(P24+P26+P27+P28+P29))&lt;=0.5,"OK","P23: ERROR")</f>
        <v>OK</v>
      </c>
      <c r="Q50" s="310" t="str">
        <f>IF(ABS(Q23-(Q24+Q26+Q27+Q28+Q29))&lt;=0.5,"OK","Q23: ERROR")</f>
        <v>OK</v>
      </c>
      <c r="R50" s="310" t="str">
        <f>IF(ABS(R23-(R24+R26+R27+R28+R29))&lt;=0.5,"OK","R23: ERROR")</f>
        <v>OK</v>
      </c>
      <c r="S50" s="310" t="str">
        <f>IF(ABS(S23-(S24+S26+S27+S28+S29))&lt;=0.5,"OK","S23: ERROR")</f>
        <v>OK</v>
      </c>
      <c r="V50" s="310" t="str">
        <f>IF(ABS('AU304'!S41-('AU305'!K26+'AU305'!K27))&lt;=0.5,"OK","S41: WARNING")</f>
        <v>OK</v>
      </c>
    </row>
    <row r="51" spans="2:22" s="88" customFormat="1" ht="12.95" customHeight="1" x14ac:dyDescent="0.2">
      <c r="K51" s="310" t="str">
        <f>IF(IF(K26&lt;&gt;0,AND(AND(NOT(K27&lt;&gt;0),NOT(K28&lt;&gt;0)),NOT(K29&lt;&gt;0)),TRUE),"OK","K26: ERROR")</f>
        <v>OK</v>
      </c>
      <c r="N51" s="253"/>
      <c r="S51" s="310" t="str">
        <f>IF(IF(S26&lt;&gt;0,AND(AND(NOT(S27&lt;&gt;0),NOT(S28&lt;&gt;0)),NOT(S29&lt;&gt;0)),TRUE),"OK","S26: ERROR")</f>
        <v>OK</v>
      </c>
    </row>
    <row r="52" spans="2:22" s="88" customFormat="1" ht="12.95" customHeight="1" x14ac:dyDescent="0.2">
      <c r="K52" s="310" t="str">
        <f>IF(IF(K27&lt;&gt;0,AND(AND(NOT(K26&lt;&gt;0),NOT(K28&lt;&gt;0)),NOT(K29&lt;&gt;0)),TRUE),"OK","K27: ERROR")</f>
        <v>OK</v>
      </c>
      <c r="N52" s="253"/>
      <c r="S52" s="310" t="str">
        <f>IF(IF(S27&lt;&gt;0,AND(AND(NOT(S26&lt;&gt;0),NOT(S28&lt;&gt;0)),NOT(S29&lt;&gt;0)),TRUE),"OK","S27: ERROR")</f>
        <v>OK</v>
      </c>
    </row>
    <row r="53" spans="2:22" s="88" customFormat="1" ht="12.95" customHeight="1" x14ac:dyDescent="0.2">
      <c r="K53" s="310" t="str">
        <f>IF(IF(K28&lt;&gt;0,AND(AND(NOT(K26&lt;&gt;0),NOT(K27&lt;&gt;0)),NOT(K29&lt;&gt;0)),TRUE),"OK","K28: ERROR")</f>
        <v>OK</v>
      </c>
      <c r="N53" s="253"/>
      <c r="S53" s="310" t="str">
        <f>IF(IF(S28&lt;&gt;0,AND(AND(NOT(S26&lt;&gt;0),NOT(S27&lt;&gt;0)),NOT(S29&lt;&gt;0)),TRUE),"OK","S28: ERROR")</f>
        <v>OK</v>
      </c>
    </row>
    <row r="54" spans="2:22" s="88" customFormat="1" ht="12.95" customHeight="1" x14ac:dyDescent="0.2">
      <c r="K54" s="310" t="str">
        <f>IF(IF(K29&lt;&gt;0,AND(AND(NOT(K26&lt;&gt;0),NOT(K27&lt;&gt;0)),NOT(K28&lt;&gt;0)),TRUE),"OK","K29: ERROR")</f>
        <v>OK</v>
      </c>
      <c r="N54" s="253"/>
      <c r="S54" s="310" t="str">
        <f>IF(IF(S29&lt;&gt;0,AND(AND(NOT(S26&lt;&gt;0),NOT(S27&lt;&gt;0)),NOT(S28&lt;&gt;0)),TRUE),"OK","S29: ERROR")</f>
        <v>OK</v>
      </c>
    </row>
    <row r="55" spans="2:22" s="88" customFormat="1" ht="12.95" customHeight="1" x14ac:dyDescent="0.2">
      <c r="K55" s="310" t="str">
        <f>IF(ABS(K34-SUM(K30,K23,K31,K21,K22,K32))&lt;=0.5,"OK","K34: ERROR")</f>
        <v>OK</v>
      </c>
      <c r="L55" s="310" t="str">
        <f>IF(ABS(L34-SUM(L30,L23,L31,L21,L22,L32))&lt;=0.5,"OK","L34: ERROR")</f>
        <v>OK</v>
      </c>
      <c r="M55" s="310" t="str">
        <f>IF(ABS(M34-SUM(M30,M23,M31,M21,M22,M32))&lt;=0.5,"OK","M34: ERROR")</f>
        <v>OK</v>
      </c>
      <c r="N55" s="310" t="str">
        <f>IF(ABS(N34-SUM(N30,N23,N31,N21,N22,N32))&lt;=0.5,"OK","N34: ERROR")</f>
        <v>OK</v>
      </c>
      <c r="O55" s="310" t="str">
        <f>IF(ABS(O34-SUM(O30,O23,O31,O21,O22,O32))&lt;=0.5,"OK","O34: ERROR")</f>
        <v>OK</v>
      </c>
      <c r="P55" s="310" t="str">
        <f>IF(ABS(P34-SUM(P30,P23,P31,P21,P22,P32))&lt;=0.5,"OK","P34: ERROR")</f>
        <v>OK</v>
      </c>
      <c r="Q55" s="310" t="str">
        <f>IF(ABS(Q34-SUM(Q30,Q23,Q31,Q21,Q22,Q32))&lt;=0.5,"OK","Q34: ERROR")</f>
        <v>OK</v>
      </c>
      <c r="R55" s="310" t="str">
        <f>IF(ABS(R34-SUM(R30,R23,R31,R21,R22,R32))&lt;=0.5,"OK","R34: ERROR")</f>
        <v>OK</v>
      </c>
    </row>
    <row r="56" spans="2:22" s="88" customFormat="1" ht="12.95" customHeight="1" x14ac:dyDescent="0.2">
      <c r="K56" s="310" t="str">
        <f>IF(K36-(K37+K38+K39+K40)&gt;=-0.5,"OK","K36: WARNING")</f>
        <v>OK</v>
      </c>
      <c r="L56" s="310" t="str">
        <f>IF(ABS(L36-(L41+L43+L44+L45+L46))&lt;=0.5,"OK","L36: ERROR")</f>
        <v>OK</v>
      </c>
      <c r="M56" s="310" t="str">
        <f>IF(ABS(M36-(M41+M43+M44+M45+M46))&lt;=0.5,"OK","M36: ERROR")</f>
        <v>OK</v>
      </c>
      <c r="N56" s="310" t="str">
        <f>IF(ABS(N36-(N41+N43+N44+N45+N46))&lt;=0.5,"OK","N36: ERROR")</f>
        <v>OK</v>
      </c>
      <c r="O56" s="310" t="str">
        <f>IF(ABS(O36-(O41+O43+O44+O45+O46))&lt;=0.5,"OK","O36: ERROR")</f>
        <v>OK</v>
      </c>
      <c r="P56" s="310" t="str">
        <f>IF(ABS(P36-(P41+P43+P44+P45+P46))&lt;=0.5,"OK","P36: ERROR")</f>
        <v>OK</v>
      </c>
      <c r="Q56" s="310" t="str">
        <f>IF(ABS(Q36-(Q41+Q43+Q44+Q45+Q46))&lt;=0.5,"OK","Q36: ERROR")</f>
        <v>OK</v>
      </c>
      <c r="R56" s="310" t="str">
        <f>IF(ABS(R36-(R41+R43+R44+R45+R46))&lt;=0.5,"OK","R36: ERROR")</f>
        <v>OK</v>
      </c>
      <c r="S56" s="310" t="str">
        <f>IF(S36-(S37+S38+S39+S40)&gt;=-0.5,"OK","S36: WARNING")</f>
        <v>OK</v>
      </c>
    </row>
    <row r="57" spans="2:22" s="88" customFormat="1" ht="12.95" customHeight="1" x14ac:dyDescent="0.2">
      <c r="K57" s="310" t="str">
        <f>IF(ABS(K36-(K41+K43+K44+K45+K46))&lt;=0.5,"OK","K36: ERROR")</f>
        <v>OK</v>
      </c>
      <c r="N57" s="253"/>
      <c r="S57" s="310" t="str">
        <f>IF(ABS(S36-(S41+S43+S44+S45+S46))&lt;=0.5,"OK","S36: ERROR")</f>
        <v>OK</v>
      </c>
    </row>
    <row r="58" spans="2:22" s="88" customFormat="1" ht="12.95" customHeight="1" x14ac:dyDescent="0.2">
      <c r="K58" s="310" t="str">
        <f>IF(IF(K43&lt;&gt;0,AND(AND(NOT(K44&lt;&gt;0),NOT(K45&lt;&gt;0)),NOT(K46&lt;&gt;0)),TRUE),"OK","K43: ERROR")</f>
        <v>OK</v>
      </c>
      <c r="N58" s="253"/>
      <c r="S58" s="310" t="str">
        <f>IF(IF(S43&lt;&gt;0,AND(AND(NOT(S44&lt;&gt;0),NOT(S45&lt;&gt;0)),NOT(S46&lt;&gt;0)),TRUE),"OK","S43: ERROR")</f>
        <v>OK</v>
      </c>
    </row>
    <row r="59" spans="2:22" s="88" customFormat="1" ht="12.95" customHeight="1" x14ac:dyDescent="0.2">
      <c r="K59" s="310" t="str">
        <f>IF(IF(K44&lt;&gt;0,AND(AND(NOT(K43&lt;&gt;0),NOT(K45&lt;&gt;0)),NOT(K46&lt;&gt;0)),TRUE),"OK","K44: ERROR")</f>
        <v>OK</v>
      </c>
      <c r="N59" s="253"/>
      <c r="S59" s="310" t="str">
        <f>IF(IF(S44&lt;&gt;0,AND(AND(NOT(S43&lt;&gt;0),NOT(S45&lt;&gt;0)),NOT(S46&lt;&gt;0)),TRUE),"OK","S44: ERROR")</f>
        <v>OK</v>
      </c>
    </row>
    <row r="60" spans="2:22" s="88" customFormat="1" ht="12.95" customHeight="1" x14ac:dyDescent="0.2">
      <c r="K60" s="310" t="str">
        <f>IF(IF(K45&lt;&gt;0,AND(AND(NOT(K44&lt;&gt;0),NOT(K43&lt;&gt;0)),NOT(K46&lt;&gt;0)),TRUE),"OK","K45: ERROR")</f>
        <v>OK</v>
      </c>
      <c r="N60" s="253"/>
      <c r="S60" s="310" t="str">
        <f>IF(IF(S45&lt;&gt;0,AND(AND(NOT(S44&lt;&gt;0),NOT(S43&lt;&gt;0)),NOT(S46&lt;&gt;0)),TRUE),"OK","S45: ERROR")</f>
        <v>OK</v>
      </c>
    </row>
    <row r="61" spans="2:22" s="88" customFormat="1" ht="12.95" customHeight="1" x14ac:dyDescent="0.2">
      <c r="K61" s="310" t="str">
        <f>IF(IF(K46&lt;&gt;0,AND(AND(NOT(K44&lt;&gt;0),NOT(K45&lt;&gt;0)),NOT(K43&lt;&gt;0)),TRUE),"OK","K46: ERROR")</f>
        <v>OK</v>
      </c>
      <c r="N61" s="253"/>
      <c r="S61" s="310" t="str">
        <f>IF(IF(S46&lt;&gt;0,AND(AND(NOT(S44&lt;&gt;0),NOT(S45&lt;&gt;0)),NOT(S43&lt;&gt;0)),TRUE),"OK","S46: ERROR")</f>
        <v>OK</v>
      </c>
    </row>
    <row r="62" spans="2:22" s="88" customFormat="1" ht="12.95" customHeight="1" x14ac:dyDescent="0.2">
      <c r="N62" s="253"/>
    </row>
    <row r="63" spans="2:22" s="88" customFormat="1" ht="12.95" customHeight="1" x14ac:dyDescent="0.2">
      <c r="N63" s="253"/>
    </row>
    <row r="64" spans="2:22" s="88" customFormat="1" ht="12.95" customHeight="1" x14ac:dyDescent="0.2">
      <c r="N64" s="253"/>
    </row>
    <row r="65" spans="14:14" s="88" customFormat="1" ht="12.95" customHeight="1" x14ac:dyDescent="0.2">
      <c r="N65" s="253"/>
    </row>
    <row r="66" spans="14:14" s="88" customFormat="1" x14ac:dyDescent="0.2">
      <c r="N66" s="253"/>
    </row>
    <row r="67" spans="14:14" s="88" customFormat="1" x14ac:dyDescent="0.2">
      <c r="N67" s="253"/>
    </row>
    <row r="68" spans="14:14" s="88" customFormat="1" x14ac:dyDescent="0.2">
      <c r="N68" s="253"/>
    </row>
    <row r="69" spans="14:14" s="88" customFormat="1" x14ac:dyDescent="0.2">
      <c r="N69" s="253"/>
    </row>
    <row r="70" spans="14:14" s="88" customFormat="1" x14ac:dyDescent="0.2">
      <c r="N70" s="253"/>
    </row>
    <row r="71" spans="14:14" s="88" customFormat="1" x14ac:dyDescent="0.2">
      <c r="N71" s="253"/>
    </row>
    <row r="72" spans="14:14" s="88" customFormat="1" x14ac:dyDescent="0.2">
      <c r="N72" s="253"/>
    </row>
    <row r="73" spans="14:14" s="88" customFormat="1" x14ac:dyDescent="0.2">
      <c r="N73" s="253"/>
    </row>
    <row r="74" spans="14:14" s="88" customFormat="1" x14ac:dyDescent="0.2">
      <c r="N74" s="253"/>
    </row>
    <row r="75" spans="14:14" s="88" customFormat="1" x14ac:dyDescent="0.2">
      <c r="N75" s="253"/>
    </row>
    <row r="76" spans="14:14" s="88" customFormat="1" x14ac:dyDescent="0.2">
      <c r="N76" s="253"/>
    </row>
    <row r="77" spans="14:14" s="88" customFormat="1" x14ac:dyDescent="0.2">
      <c r="N77" s="253"/>
    </row>
    <row r="78" spans="14:14" s="88" customFormat="1" x14ac:dyDescent="0.2">
      <c r="N78" s="253"/>
    </row>
    <row r="79" spans="14:14" s="88" customFormat="1" x14ac:dyDescent="0.2">
      <c r="N79" s="253"/>
    </row>
    <row r="80" spans="14:14" s="88" customFormat="1" x14ac:dyDescent="0.2">
      <c r="N80" s="253"/>
    </row>
    <row r="81" spans="14:14" s="88" customFormat="1" x14ac:dyDescent="0.2">
      <c r="N81" s="253"/>
    </row>
    <row r="82" spans="14:14" s="88" customFormat="1" x14ac:dyDescent="0.2">
      <c r="N82" s="253"/>
    </row>
    <row r="83" spans="14:14" s="88" customFormat="1" x14ac:dyDescent="0.2">
      <c r="N83" s="253"/>
    </row>
    <row r="84" spans="14:14" s="88" customFormat="1" x14ac:dyDescent="0.2">
      <c r="N84" s="253"/>
    </row>
    <row r="85" spans="14:14" s="88" customFormat="1" x14ac:dyDescent="0.2">
      <c r="N85" s="253"/>
    </row>
    <row r="86" spans="14:14" s="88" customFormat="1" x14ac:dyDescent="0.2">
      <c r="N86" s="253"/>
    </row>
    <row r="87" spans="14:14" s="88" customFormat="1" x14ac:dyDescent="0.2">
      <c r="N87" s="253"/>
    </row>
    <row r="88" spans="14:14" s="88" customFormat="1" x14ac:dyDescent="0.2">
      <c r="N88" s="253"/>
    </row>
    <row r="89" spans="14:14" s="88" customFormat="1" x14ac:dyDescent="0.2">
      <c r="N89" s="253"/>
    </row>
    <row r="90" spans="14:14" s="88" customFormat="1" x14ac:dyDescent="0.2">
      <c r="N90" s="253"/>
    </row>
    <row r="91" spans="14:14" s="88" customFormat="1" x14ac:dyDescent="0.2">
      <c r="N91" s="253"/>
    </row>
    <row r="92" spans="14:14" s="88" customFormat="1" x14ac:dyDescent="0.2">
      <c r="N92" s="253"/>
    </row>
  </sheetData>
  <sheetProtection sheet="1" objects="1" scenarios="1"/>
  <customSheetViews>
    <customSheetView guid="{CB120B31-F776-4B30-B33D-0B8FCFE1E658}" scale="80" showPageBreaks="1" showGridLines="0" zeroValues="0" printArea="1" hiddenRows="1" hiddenColumns="1" topLeftCell="B1">
      <pane xSplit="8" ySplit="19" topLeftCell="K20" activePane="bottomRight" state="frozen"/>
      <selection pane="bottomRight" activeCell="V33" sqref="V33"/>
      <rowBreaks count="1" manualBreakCount="1">
        <brk id="67" min="10" max="25" man="1"/>
      </rowBreaks>
      <pageMargins left="0.39370078740157483" right="0.39370078740157483" top="0.47244094488188981" bottom="0.59055118110236227" header="0.31496062992125984" footer="0.31496062992125984"/>
      <printOptions headings="1"/>
      <pageSetup paperSize="9" scale="45" orientation="landscape" r:id="rId1"/>
      <headerFooter>
        <oddFooter>&amp;L&amp;G   &amp;"Arial,Fett"vertraulich&amp;C&amp;D&amp;RSeite &amp;P</oddFooter>
      </headerFooter>
    </customSheetView>
  </customSheetViews>
  <mergeCells count="11">
    <mergeCell ref="K16:K17"/>
    <mergeCell ref="L16:L17"/>
    <mergeCell ref="K1:P1"/>
    <mergeCell ref="K2:S2"/>
    <mergeCell ref="M16:M17"/>
    <mergeCell ref="O16:O17"/>
    <mergeCell ref="P16:P17"/>
    <mergeCell ref="Q16:Q17"/>
    <mergeCell ref="R16:R17"/>
    <mergeCell ref="S16:S17"/>
    <mergeCell ref="N16:N17"/>
  </mergeCells>
  <conditionalFormatting sqref="K50:S61">
    <cfRule type="expression" dxfId="47" priority="1">
      <formula>ISNUMBER(SEARCH("ERROR",K50))</formula>
    </cfRule>
    <cfRule type="expression" dxfId="46" priority="2">
      <formula>ISNUMBER(SEARCH("WARNING",K50))</formula>
    </cfRule>
    <cfRule type="expression" dxfId="45" priority="3">
      <formula>ISNUMBER(SEARCH("OK",K50))</formula>
    </cfRule>
  </conditionalFormatting>
  <conditionalFormatting sqref="V21:V46">
    <cfRule type="expression" dxfId="44" priority="4">
      <formula>ISNUMBER(SEARCH("ERROR",V21))</formula>
    </cfRule>
    <cfRule type="expression" dxfId="43" priority="5">
      <formula>ISNUMBER(SEARCH("WARNING",V21))</formula>
    </cfRule>
    <cfRule type="expression" dxfId="42" priority="6">
      <formula>ISNUMBER(SEARCH("OK",V21))</formula>
    </cfRule>
  </conditionalFormatting>
  <conditionalFormatting sqref="V50">
    <cfRule type="expression" dxfId="41" priority="7">
      <formula>ISNUMBER(SEARCH("ERROR",V50))</formula>
    </cfRule>
    <cfRule type="expression" dxfId="40" priority="8">
      <formula>ISNUMBER(SEARCH("WARNING",V50))</formula>
    </cfRule>
    <cfRule type="expression" dxfId="39" priority="9">
      <formula>ISNUMBER(SEARCH("OK",V50))</formula>
    </cfRule>
  </conditionalFormatting>
  <conditionalFormatting sqref="B5">
    <cfRule type="expression" dxfId="38" priority="10">
      <formula>OR(B5=0,B5="0")</formula>
    </cfRule>
    <cfRule type="expression" dxfId="37" priority="11">
      <formula>B5&gt;0</formula>
    </cfRule>
  </conditionalFormatting>
  <conditionalFormatting sqref="B6">
    <cfRule type="expression" dxfId="36" priority="12">
      <formula>OR(B6=0,B6="0")</formula>
    </cfRule>
    <cfRule type="expression" dxfId="35" priority="13">
      <formula>B6&gt;0</formula>
    </cfRule>
  </conditionalFormatting>
  <hyperlinks>
    <hyperlink ref="V21" location="Validation_D006_AU304_S21_0" display="Validation_D006_AU304_S21_0"/>
    <hyperlink ref="V22" location="Validation_D006_AU304_S22_0" display="Validation_D006_AU304_S22_0"/>
    <hyperlink ref="V23" location="Validation_D006_AU304_S23_0" display="Validation_D006_AU304_S23_0"/>
    <hyperlink ref="V24" location="Validation_D006_AU304_S24_0" display="Validation_D006_AU304_S24_0"/>
    <hyperlink ref="V26" location="Validation_D006_AU304_S26_0" display="Validation_D006_AU304_S26_0"/>
    <hyperlink ref="V27" location="Validation_D006_AU304_S27_0" display="Validation_D006_AU304_S27_0"/>
    <hyperlink ref="V28" location="Validation_D006_AU304_S28_0" display="Validation_D006_AU304_S28_0"/>
    <hyperlink ref="V29" location="Validation_D006_AU304_S29_0" display="Validation_D006_AU304_S29_0"/>
    <hyperlink ref="V30" location="Validation_D006_AU304_S30_0" display="Validation_D006_AU304_S30_0"/>
    <hyperlink ref="V31" location="Validation_D006_AU304_S31_0" display="Validation_D006_AU304_S31_0"/>
    <hyperlink ref="V32" location="Validation_D006_AU304_S32_0" display="Validation_D006_AU304_S32_0"/>
    <hyperlink ref="V33" location="Validation_D006_AU304_S33_0" display="Validation_D006_AU304_S33_0"/>
    <hyperlink ref="V36" location="Validation_D006_AU304_S36_0" display="Validation_D006_AU304_S36_0"/>
    <hyperlink ref="V41" location="Validation_D006_AU304_S41_0" display="Validation_D006_AU304_S41_0"/>
    <hyperlink ref="V43" location="Validation_D006_AU304_S43_0" display="Validation_D006_AU304_S43_0"/>
    <hyperlink ref="V44" location="Validation_D006_AU304_S44_0" display="Validation_D006_AU304_S44_0"/>
    <hyperlink ref="V45" location="Validation_D006_AU304_S45_0" display="Validation_D006_AU304_S45_0"/>
    <hyperlink ref="V46" location="Validation_D006_AU304_S46_0" display="Validation_D006_AU304_S46_0"/>
    <hyperlink ref="K50" location="Validation_K009_AU304_K23_0" display="Validation_K009_AU304_K23_0"/>
    <hyperlink ref="L50" location="Validation_K009_AU304_L23_0" display="Validation_K009_AU304_L23_0"/>
    <hyperlink ref="M50" location="Validation_K009_AU304_M23_0" display="Validation_K009_AU304_M23_0"/>
    <hyperlink ref="N50" location="Validation_K009_AU304_N23_0" display="Validation_K009_AU304_N23_0"/>
    <hyperlink ref="O50" location="Validation_K009_AU304_O23_0" display="Validation_K009_AU304_O23_0"/>
    <hyperlink ref="P50" location="Validation_K009_AU304_P23_0" display="Validation_K009_AU304_P23_0"/>
    <hyperlink ref="Q50" location="Validation_K009_AU304_Q23_0" display="Validation_K009_AU304_Q23_0"/>
    <hyperlink ref="R50" location="Validation_K009_AU304_R23_0" display="Validation_K009_AU304_R23_0"/>
    <hyperlink ref="S50" location="Validation_K009_AU304_S23_0" display="Validation_K009_AU304_S23_0"/>
    <hyperlink ref="K51" location="Validation_K012a_AU304_K26_0" display="Validation_K012a_AU304_K26_0"/>
    <hyperlink ref="S51" location="Validation_K012a_AU304_S26_0" display="Validation_K012a_AU304_S26_0"/>
    <hyperlink ref="K52" location="Validation_K012b_AU304_K27_0" display="Validation_K012b_AU304_K27_0"/>
    <hyperlink ref="S52" location="Validation_K012b_AU304_S27_0" display="Validation_K012b_AU304_S27_0"/>
    <hyperlink ref="K53" location="Validation_K012c_AU304_K28_0" display="Validation_K012c_AU304_K28_0"/>
    <hyperlink ref="S53" location="Validation_K012c_AU304_S28_0" display="Validation_K012c_AU304_S28_0"/>
    <hyperlink ref="K54" location="Validation_K012d_AU304_K29_0" display="Validation_K012d_AU304_K29_0"/>
    <hyperlink ref="S54" location="Validation_K012d_AU304_S29_0" display="Validation_K012d_AU304_S29_0"/>
    <hyperlink ref="K55" location="Validation_K002_AU304_K34_0" display="Validation_K002_AU304_K34_0"/>
    <hyperlink ref="L55" location="Validation_K002_AU304_L34_0" display="Validation_K002_AU304_L34_0"/>
    <hyperlink ref="M55" location="Validation_K002_AU304_M34_0" display="Validation_K002_AU304_M34_0"/>
    <hyperlink ref="N55" location="Validation_K002_AU304_N34_0" display="Validation_K002_AU304_N34_0"/>
    <hyperlink ref="O55" location="Validation_K002_AU304_O34_0" display="Validation_K002_AU304_O34_0"/>
    <hyperlink ref="P55" location="Validation_K002_AU304_P34_0" display="Validation_K002_AU304_P34_0"/>
    <hyperlink ref="Q55" location="Validation_K002_AU304_Q34_0" display="Validation_K002_AU304_Q34_0"/>
    <hyperlink ref="R55" location="Validation_K002_AU304_R34_0" display="Validation_K002_AU304_R34_0"/>
    <hyperlink ref="K56" location="Validation_D014_AU304_K36_0" display="Validation_D014_AU304_K36_0"/>
    <hyperlink ref="K57" location="Validation_KD001_AU304_K36_0" display="Validation_KD001_AU304_K36_0"/>
    <hyperlink ref="L56" location="Validation_KD001_AU304_L36_0" display="Validation_KD001_AU304_L36_0"/>
    <hyperlink ref="M56" location="Validation_KD001_AU304_M36_0" display="Validation_KD001_AU304_M36_0"/>
    <hyperlink ref="N56" location="Validation_KD001_AU304_N36_0" display="Validation_KD001_AU304_N36_0"/>
    <hyperlink ref="O56" location="Validation_KD001_AU304_O36_0" display="Validation_KD001_AU304_O36_0"/>
    <hyperlink ref="P56" location="Validation_KD001_AU304_P36_0" display="Validation_KD001_AU304_P36_0"/>
    <hyperlink ref="Q56" location="Validation_KD001_AU304_Q36_0" display="Validation_KD001_AU304_Q36_0"/>
    <hyperlink ref="R56" location="Validation_KD001_AU304_R36_0" display="Validation_KD001_AU304_R36_0"/>
    <hyperlink ref="S56" location="Validation_D014_AU304_S36_0" display="Validation_D014_AU304_S36_0"/>
    <hyperlink ref="S57" location="Validation_KD001_AU304_S36_0" display="Validation_KD001_AU304_S36_0"/>
    <hyperlink ref="K58" location="Validation_K005a_AU304_K43_0" display="Validation_K005a_AU304_K43_0"/>
    <hyperlink ref="S58" location="Validation_K005a_AU304_S43_0" display="Validation_K005a_AU304_S43_0"/>
    <hyperlink ref="K59" location="Validation_K005b_AU304_K44_0" display="Validation_K005b_AU304_K44_0"/>
    <hyperlink ref="S59" location="Validation_K005b_AU304_S44_0" display="Validation_K005b_AU304_S44_0"/>
    <hyperlink ref="K60" location="Validation_K005c_AU304_K45_0" display="Validation_K005c_AU304_K45_0"/>
    <hyperlink ref="S60" location="Validation_K005c_AU304_S45_0" display="Validation_K005c_AU304_S45_0"/>
    <hyperlink ref="K61" location="Validation_K005d_AU304_K46_0" display="Validation_K005d_AU304_K46_0"/>
    <hyperlink ref="S61" location="Validation_K005d_AU304_S46_0" display="Validation_K005d_AU304_S46_0"/>
  </hyperlinks>
  <printOptions gridLinesSet="0"/>
  <pageMargins left="0.39370078740157483" right="0.39370078740157483" top="0.47244094488188981" bottom="0.59055118110236227" header="0.31496062992125984" footer="0.31496062992125984"/>
  <pageSetup paperSize="9" scale="52" orientation="landscape" r:id="rId2"/>
  <headerFooter>
    <oddFooter>&amp;L&amp;G   &amp;"Arial,Fett"vertraulich&amp;C&amp;D&amp;RSeite &amp;P</oddFooter>
  </headerFooter>
  <legacyDrawing r:id="rId3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V179"/>
  <sheetViews>
    <sheetView showGridLines="0" showRowColHeaders="0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2" sqref="K22"/>
    </sheetView>
  </sheetViews>
  <sheetFormatPr baseColWidth="10" defaultColWidth="11.5703125" defaultRowHeight="12.75" x14ac:dyDescent="0.2"/>
  <cols>
    <col min="1" max="1" width="1.85546875" style="20" hidden="1" customWidth="1"/>
    <col min="2" max="2" width="13.42578125" style="20" bestFit="1" customWidth="1"/>
    <col min="3" max="3" width="9.7109375" style="20" hidden="1" customWidth="1"/>
    <col min="4" max="4" width="70.7109375" style="20" customWidth="1"/>
    <col min="5" max="5" width="4.7109375" style="20" hidden="1" customWidth="1"/>
    <col min="6" max="6" width="4.7109375" style="20" customWidth="1"/>
    <col min="7" max="7" width="8.42578125" style="62" hidden="1" customWidth="1"/>
    <col min="8" max="9" width="5.7109375" style="62" hidden="1" customWidth="1"/>
    <col min="10" max="10" width="24.28515625" style="20" hidden="1" customWidth="1"/>
    <col min="11" max="11" width="20.7109375" style="20" customWidth="1"/>
    <col min="12" max="12" width="1.7109375" style="20" customWidth="1"/>
    <col min="13" max="13" width="9.5703125" style="20" customWidth="1"/>
    <col min="14" max="14" width="12.7109375" style="20" customWidth="1"/>
    <col min="15" max="15" width="12.7109375" style="20" customWidth="1" collapsed="1"/>
    <col min="16" max="21" width="11.7109375" style="20" customWidth="1" collapsed="1"/>
    <col min="22" max="22" width="11.7109375" style="97" customWidth="1"/>
    <col min="23" max="27" width="11.7109375" style="20" customWidth="1"/>
    <col min="28" max="16384" width="11.5703125" style="20"/>
  </cols>
  <sheetData>
    <row r="1" spans="1:22" ht="21.95" customHeight="1" x14ac:dyDescent="0.2">
      <c r="A1" s="21"/>
      <c r="B1" s="56" t="str">
        <f>I_ReportName</f>
        <v>AUR_K</v>
      </c>
      <c r="D1" s="16" t="s">
        <v>1</v>
      </c>
      <c r="E1" s="21"/>
      <c r="H1" s="63"/>
      <c r="I1" s="63"/>
      <c r="K1" s="332" t="s">
        <v>48</v>
      </c>
      <c r="L1" s="332"/>
      <c r="M1" s="332"/>
      <c r="N1" s="332"/>
      <c r="O1" s="332"/>
      <c r="P1" s="332"/>
      <c r="Q1" s="332"/>
    </row>
    <row r="2" spans="1:22" ht="21.95" customHeight="1" x14ac:dyDescent="0.2">
      <c r="A2" s="21"/>
      <c r="B2" s="56" t="s">
        <v>306</v>
      </c>
      <c r="D2" s="16" t="s">
        <v>14</v>
      </c>
      <c r="E2" s="21"/>
      <c r="H2" s="63"/>
      <c r="I2" s="63"/>
      <c r="K2" s="101" t="s">
        <v>385</v>
      </c>
      <c r="L2" s="126"/>
      <c r="M2" s="126"/>
      <c r="N2" s="126"/>
      <c r="O2" s="126"/>
      <c r="P2" s="126"/>
      <c r="Q2" s="126"/>
    </row>
    <row r="3" spans="1:22" ht="21.95" customHeight="1" x14ac:dyDescent="0.2">
      <c r="A3" s="21"/>
      <c r="B3" s="56" t="str">
        <f>I_SubjectId</f>
        <v>XXXXXX</v>
      </c>
      <c r="D3" s="16" t="s">
        <v>405</v>
      </c>
      <c r="E3" s="21"/>
      <c r="H3" s="63"/>
      <c r="I3" s="63"/>
      <c r="K3" s="125" t="s">
        <v>204</v>
      </c>
      <c r="L3" s="127"/>
      <c r="M3" s="127"/>
      <c r="N3" s="31"/>
      <c r="O3" s="31"/>
      <c r="P3" s="31"/>
      <c r="Q3" s="31"/>
    </row>
    <row r="4" spans="1:22" ht="21.95" customHeight="1" x14ac:dyDescent="0.2">
      <c r="A4" s="25"/>
      <c r="B4" s="57" t="str">
        <f>I_ReferDate</f>
        <v>TT.MM.JJJJ</v>
      </c>
      <c r="D4" s="16" t="s">
        <v>3</v>
      </c>
      <c r="E4" s="25"/>
      <c r="H4" s="63"/>
      <c r="I4" s="63"/>
      <c r="K4" s="160" t="s">
        <v>209</v>
      </c>
      <c r="L4" s="127"/>
      <c r="M4" s="127"/>
      <c r="N4" s="127"/>
      <c r="O4" s="127"/>
      <c r="P4" s="127"/>
      <c r="Q4" s="127"/>
    </row>
    <row r="5" spans="1:22" s="27" customFormat="1" ht="20.100000000000001" customHeight="1" x14ac:dyDescent="0.2">
      <c r="A5" s="97"/>
      <c r="B5" s="97">
        <f>COUNTIFS(N24:P28,"*ERROR*")</f>
        <v>0</v>
      </c>
      <c r="C5" s="97"/>
      <c r="D5" s="16" t="s">
        <v>382</v>
      </c>
      <c r="E5" s="97"/>
      <c r="F5" s="97"/>
      <c r="G5" s="64"/>
      <c r="H5" s="65"/>
      <c r="I5" s="65"/>
      <c r="J5" s="97"/>
      <c r="K5" s="97" t="s">
        <v>43</v>
      </c>
      <c r="L5" s="97"/>
      <c r="S5" s="20"/>
      <c r="T5" s="20"/>
      <c r="U5" s="20"/>
      <c r="V5" s="97"/>
    </row>
    <row r="6" spans="1:22" s="27" customFormat="1" ht="20.100000000000001" customHeight="1" x14ac:dyDescent="0.2">
      <c r="A6" s="97"/>
      <c r="B6" s="220">
        <f>COUNTIFS(N24:P28,"*WARNING*")</f>
        <v>0</v>
      </c>
      <c r="C6" s="97"/>
      <c r="D6" s="16" t="s">
        <v>383</v>
      </c>
      <c r="E6" s="97"/>
      <c r="F6" s="97"/>
      <c r="G6" s="64"/>
      <c r="H6" s="65"/>
      <c r="I6" s="65"/>
      <c r="J6" s="97"/>
      <c r="K6" s="97"/>
      <c r="L6" s="97"/>
      <c r="S6" s="20"/>
      <c r="T6" s="20"/>
      <c r="U6" s="20"/>
      <c r="V6" s="97"/>
    </row>
    <row r="7" spans="1:22" ht="15" hidden="1" customHeight="1" x14ac:dyDescent="0.2">
      <c r="A7" s="97"/>
      <c r="B7" s="97"/>
      <c r="C7" s="97"/>
      <c r="D7" s="97"/>
      <c r="E7" s="97"/>
      <c r="F7" s="97"/>
      <c r="G7" s="65"/>
      <c r="H7" s="65"/>
      <c r="I7" s="65"/>
      <c r="J7" s="97"/>
      <c r="K7" s="97"/>
      <c r="L7" s="97"/>
    </row>
    <row r="8" spans="1:22" ht="15" hidden="1" customHeight="1" x14ac:dyDescent="0.2">
      <c r="A8" s="97"/>
      <c r="B8" s="97"/>
      <c r="C8" s="97"/>
      <c r="D8" s="97"/>
      <c r="E8" s="97"/>
      <c r="F8" s="97"/>
      <c r="G8" s="65"/>
      <c r="H8" s="65"/>
      <c r="I8" s="65"/>
      <c r="J8" s="97"/>
      <c r="K8" s="97"/>
      <c r="L8" s="97"/>
    </row>
    <row r="9" spans="1:22" ht="15" hidden="1" customHeight="1" x14ac:dyDescent="0.2">
      <c r="A9" s="97"/>
      <c r="B9" s="97"/>
      <c r="C9" s="97"/>
      <c r="D9" s="97"/>
      <c r="E9" s="97"/>
      <c r="F9" s="97"/>
      <c r="G9" s="65"/>
      <c r="H9" s="65"/>
      <c r="I9" s="65"/>
      <c r="J9" s="97"/>
      <c r="K9" s="97"/>
      <c r="L9" s="97"/>
    </row>
    <row r="10" spans="1:22" ht="15" hidden="1" customHeight="1" x14ac:dyDescent="0.2">
      <c r="A10" s="97"/>
      <c r="B10" s="97"/>
      <c r="C10" s="97"/>
      <c r="D10" s="97"/>
      <c r="E10" s="97"/>
      <c r="F10" s="97"/>
      <c r="G10" s="65"/>
      <c r="H10" s="65"/>
      <c r="I10" s="65"/>
      <c r="J10" s="97"/>
      <c r="K10" s="97"/>
      <c r="L10" s="97"/>
    </row>
    <row r="11" spans="1:22" ht="15" hidden="1" customHeight="1" x14ac:dyDescent="0.2">
      <c r="A11" s="97"/>
      <c r="B11" s="97"/>
      <c r="C11" s="97"/>
      <c r="D11" s="97"/>
      <c r="E11" s="97"/>
      <c r="F11" s="97"/>
      <c r="G11" s="65"/>
      <c r="H11" s="65"/>
      <c r="I11" s="65"/>
      <c r="J11" s="97"/>
      <c r="K11" s="97"/>
      <c r="L11" s="97"/>
    </row>
    <row r="12" spans="1:22" ht="15" hidden="1" customHeight="1" x14ac:dyDescent="0.2">
      <c r="A12" s="97"/>
      <c r="B12" s="97"/>
      <c r="C12" s="97"/>
      <c r="D12" s="97"/>
      <c r="E12" s="97"/>
      <c r="F12" s="97"/>
      <c r="G12" s="65"/>
      <c r="H12" s="65"/>
      <c r="I12" s="65"/>
      <c r="J12" s="97"/>
      <c r="K12" s="97"/>
      <c r="L12" s="97"/>
    </row>
    <row r="13" spans="1:22" ht="15" hidden="1" customHeight="1" x14ac:dyDescent="0.2">
      <c r="A13" s="97"/>
      <c r="B13" s="97"/>
      <c r="C13" s="97"/>
      <c r="D13" s="97"/>
      <c r="E13" s="97"/>
      <c r="F13" s="97"/>
      <c r="G13" s="65"/>
      <c r="H13" s="65"/>
      <c r="I13" s="65"/>
      <c r="J13" s="97"/>
      <c r="K13" s="97"/>
      <c r="L13" s="97"/>
    </row>
    <row r="14" spans="1:22" ht="15" hidden="1" customHeight="1" x14ac:dyDescent="0.2">
      <c r="A14" s="97"/>
      <c r="B14" s="97"/>
      <c r="C14" s="97"/>
      <c r="D14" s="97"/>
      <c r="E14" s="97"/>
      <c r="F14" s="97"/>
      <c r="G14" s="65"/>
      <c r="H14" s="65"/>
      <c r="I14" s="65"/>
      <c r="J14" s="97"/>
      <c r="K14" s="97"/>
      <c r="L14" s="97"/>
    </row>
    <row r="15" spans="1:22" ht="15" customHeight="1" x14ac:dyDescent="0.2">
      <c r="A15" s="97"/>
      <c r="B15" s="97"/>
      <c r="C15" s="97"/>
      <c r="D15" s="97"/>
      <c r="E15" s="97"/>
      <c r="F15" s="97"/>
      <c r="G15" s="65"/>
      <c r="H15" s="65"/>
      <c r="I15" s="65"/>
      <c r="J15" s="97"/>
      <c r="K15" s="97"/>
      <c r="L15" s="97"/>
    </row>
    <row r="16" spans="1:22" ht="29.25" customHeight="1" x14ac:dyDescent="0.2">
      <c r="A16" s="33"/>
      <c r="B16" s="33"/>
      <c r="C16" s="33"/>
      <c r="D16" s="34"/>
      <c r="E16" s="33"/>
      <c r="F16" s="42"/>
      <c r="G16" s="66"/>
      <c r="H16" s="66"/>
      <c r="I16" s="66"/>
      <c r="J16" s="34"/>
      <c r="K16" s="286"/>
      <c r="L16" s="42"/>
    </row>
    <row r="17" spans="1:22" ht="28.5" customHeight="1" x14ac:dyDescent="0.2">
      <c r="A17" s="25"/>
      <c r="B17" s="25"/>
      <c r="C17" s="25"/>
      <c r="D17" s="39"/>
      <c r="E17" s="25"/>
      <c r="F17" s="43"/>
      <c r="G17" s="67"/>
      <c r="H17" s="67"/>
      <c r="I17" s="67"/>
      <c r="J17" s="39"/>
      <c r="K17" s="79"/>
      <c r="L17" s="43"/>
    </row>
    <row r="18" spans="1:22" x14ac:dyDescent="0.2">
      <c r="A18" s="40"/>
      <c r="B18" s="40"/>
      <c r="C18" s="40"/>
      <c r="D18" s="41"/>
      <c r="E18" s="40"/>
      <c r="F18" s="79"/>
      <c r="G18" s="68"/>
      <c r="H18" s="68"/>
      <c r="I18" s="68"/>
      <c r="J18" s="41"/>
      <c r="K18" s="77" t="str">
        <f>SUBSTITUTE(ADDRESS(1,COLUMN(),4),1,)</f>
        <v>K</v>
      </c>
      <c r="L18" s="43"/>
      <c r="T18" s="28"/>
    </row>
    <row r="19" spans="1:22" ht="18" hidden="1" customHeight="1" x14ac:dyDescent="0.2">
      <c r="A19" s="97"/>
      <c r="C19" s="97"/>
      <c r="D19" s="97"/>
      <c r="E19" s="97"/>
      <c r="F19" s="77"/>
      <c r="G19" s="69"/>
      <c r="H19" s="69"/>
      <c r="I19" s="69"/>
      <c r="J19" s="38"/>
      <c r="K19" s="98"/>
      <c r="L19" s="43"/>
    </row>
    <row r="20" spans="1:22" ht="18" hidden="1" customHeight="1" x14ac:dyDescent="0.2">
      <c r="A20" s="97"/>
      <c r="C20" s="97"/>
      <c r="D20" s="97"/>
      <c r="E20" s="97"/>
      <c r="F20" s="77"/>
      <c r="G20" s="75"/>
      <c r="H20" s="75"/>
      <c r="I20" s="75"/>
      <c r="J20" s="38"/>
      <c r="K20" s="38"/>
      <c r="L20" s="43"/>
    </row>
    <row r="21" spans="1:22" s="48" customFormat="1" ht="24.95" customHeight="1" x14ac:dyDescent="0.2">
      <c r="A21" s="52"/>
      <c r="B21" s="120" t="s">
        <v>372</v>
      </c>
      <c r="C21" s="111"/>
      <c r="D21" s="117" t="s">
        <v>345</v>
      </c>
      <c r="E21" s="52"/>
      <c r="F21" s="77"/>
      <c r="G21" s="69"/>
      <c r="H21" s="69"/>
      <c r="I21" s="69"/>
      <c r="J21" s="24"/>
      <c r="K21" s="46"/>
      <c r="L21" s="77"/>
      <c r="T21" s="53"/>
      <c r="V21" s="97"/>
    </row>
    <row r="22" spans="1:22" ht="20.100000000000001" customHeight="1" x14ac:dyDescent="0.2">
      <c r="A22" s="97"/>
      <c r="B22" s="169" t="s">
        <v>373</v>
      </c>
      <c r="C22" s="97"/>
      <c r="D22" s="104" t="s">
        <v>210</v>
      </c>
      <c r="E22" s="97"/>
      <c r="F22" s="77">
        <f>ROW()</f>
        <v>22</v>
      </c>
      <c r="G22" s="69"/>
      <c r="H22" s="69"/>
      <c r="I22" s="69"/>
      <c r="J22" s="24"/>
      <c r="K22" s="44"/>
      <c r="L22" s="77"/>
      <c r="T22" s="97"/>
    </row>
    <row r="23" spans="1:22" ht="20.100000000000001" customHeight="1" x14ac:dyDescent="0.2">
      <c r="A23" s="97"/>
      <c r="B23" s="169" t="s">
        <v>374</v>
      </c>
      <c r="C23" s="97"/>
      <c r="D23" s="103" t="s">
        <v>396</v>
      </c>
      <c r="E23" s="97"/>
      <c r="F23" s="77">
        <f>ROW()</f>
        <v>23</v>
      </c>
      <c r="G23" s="69"/>
      <c r="H23" s="69"/>
      <c r="I23" s="69"/>
      <c r="J23" s="80"/>
      <c r="K23" s="44"/>
      <c r="L23" s="77"/>
      <c r="T23" s="97"/>
    </row>
    <row r="24" spans="1:22" ht="20.100000000000001" customHeight="1" x14ac:dyDescent="0.2">
      <c r="A24" s="97"/>
      <c r="B24" s="170" t="s">
        <v>375</v>
      </c>
      <c r="C24" s="97"/>
      <c r="D24" s="103" t="s">
        <v>212</v>
      </c>
      <c r="E24" s="97"/>
      <c r="F24" s="77">
        <f>ROW()</f>
        <v>24</v>
      </c>
      <c r="G24" s="69"/>
      <c r="H24" s="69"/>
      <c r="I24" s="69"/>
      <c r="J24" s="80"/>
      <c r="K24" s="44"/>
      <c r="L24" s="77"/>
      <c r="N24" s="311" t="str">
        <f>IF(ABS(K24-SUM(K22,-K23))&lt;=0.5,"OK","K24: ERROR")</f>
        <v>OK</v>
      </c>
      <c r="T24" s="97"/>
    </row>
    <row r="25" spans="1:22" ht="20.100000000000001" customHeight="1" x14ac:dyDescent="0.2">
      <c r="A25" s="97"/>
      <c r="B25" s="170">
        <v>1.4</v>
      </c>
      <c r="C25" s="97"/>
      <c r="D25" s="183" t="s">
        <v>211</v>
      </c>
      <c r="E25" s="97"/>
      <c r="F25" s="77"/>
      <c r="G25" s="69"/>
      <c r="H25" s="69"/>
      <c r="I25" s="69"/>
      <c r="J25" s="80"/>
      <c r="K25" s="46"/>
      <c r="L25" s="77"/>
      <c r="T25" s="97"/>
    </row>
    <row r="26" spans="1:22" ht="20.100000000000001" customHeight="1" x14ac:dyDescent="0.2">
      <c r="A26" s="97"/>
      <c r="B26" s="169" t="s">
        <v>376</v>
      </c>
      <c r="C26" s="97"/>
      <c r="D26" s="115" t="s">
        <v>346</v>
      </c>
      <c r="E26" s="97"/>
      <c r="F26" s="77">
        <f>ROW()</f>
        <v>26</v>
      </c>
      <c r="G26" s="69"/>
      <c r="H26" s="69"/>
      <c r="I26" s="69"/>
      <c r="J26" s="80"/>
      <c r="K26" s="44"/>
      <c r="L26" s="77"/>
      <c r="T26" s="97"/>
    </row>
    <row r="27" spans="1:22" ht="20.100000000000001" customHeight="1" x14ac:dyDescent="0.2">
      <c r="A27" s="97"/>
      <c r="B27" s="169" t="s">
        <v>377</v>
      </c>
      <c r="C27" s="97"/>
      <c r="D27" s="115" t="s">
        <v>347</v>
      </c>
      <c r="E27" s="97"/>
      <c r="F27" s="77">
        <f>ROW()</f>
        <v>27</v>
      </c>
      <c r="G27" s="69"/>
      <c r="H27" s="69"/>
      <c r="I27" s="69"/>
      <c r="J27" s="80"/>
      <c r="K27" s="44"/>
      <c r="L27" s="77"/>
      <c r="T27" s="97"/>
    </row>
    <row r="28" spans="1:22" s="48" customFormat="1" ht="24.95" customHeight="1" x14ac:dyDescent="0.2">
      <c r="A28" s="52"/>
      <c r="B28" s="120" t="s">
        <v>378</v>
      </c>
      <c r="C28" s="111"/>
      <c r="D28" s="251" t="s">
        <v>397</v>
      </c>
      <c r="E28" s="52"/>
      <c r="F28" s="77">
        <f>ROW()</f>
        <v>28</v>
      </c>
      <c r="G28" s="69"/>
      <c r="H28" s="69"/>
      <c r="I28" s="69"/>
      <c r="J28" s="24"/>
      <c r="K28" s="44"/>
      <c r="L28" s="77"/>
      <c r="N28" s="311" t="str">
        <f>IF(IF(K28&gt;0,OR(K29&gt;0,K30&gt;0),IF(NOT(K28&lt;&gt;0),AND(NOT(K29&lt;&gt;0),NOT(K30&lt;&gt;0)),FALSE)),"OK","K28: ERROR")</f>
        <v>OK</v>
      </c>
      <c r="O28" s="311" t="str">
        <f>IF(K28*0.9-(K29+K30)&lt;=0.5,"OK","K28: WARNING")</f>
        <v>OK</v>
      </c>
      <c r="P28" s="311" t="str">
        <f>IF(K28-(K29+K30)&gt;=-0.5,"OK","K28: WARNING")</f>
        <v>OK</v>
      </c>
      <c r="T28" s="53"/>
      <c r="V28" s="97"/>
    </row>
    <row r="29" spans="1:22" ht="20.100000000000001" customHeight="1" x14ac:dyDescent="0.2">
      <c r="A29" s="97"/>
      <c r="B29" s="169">
        <v>2.1</v>
      </c>
      <c r="C29" s="97"/>
      <c r="D29" s="115" t="s">
        <v>398</v>
      </c>
      <c r="E29" s="97"/>
      <c r="F29" s="77">
        <f>ROW()</f>
        <v>29</v>
      </c>
      <c r="G29" s="69"/>
      <c r="H29" s="69"/>
      <c r="I29" s="69"/>
      <c r="J29" s="80"/>
      <c r="K29" s="44"/>
      <c r="L29" s="77"/>
      <c r="T29" s="97"/>
    </row>
    <row r="30" spans="1:22" s="48" customFormat="1" ht="20.100000000000001" customHeight="1" x14ac:dyDescent="0.2">
      <c r="A30" s="52"/>
      <c r="B30" s="169">
        <v>2.2000000000000002</v>
      </c>
      <c r="C30" s="97"/>
      <c r="D30" s="129" t="s">
        <v>399</v>
      </c>
      <c r="E30" s="52"/>
      <c r="F30" s="77">
        <f>ROW()</f>
        <v>30</v>
      </c>
      <c r="G30" s="69"/>
      <c r="H30" s="69"/>
      <c r="I30" s="69"/>
      <c r="J30" s="24"/>
      <c r="K30" s="44"/>
      <c r="L30" s="77"/>
      <c r="T30" s="52"/>
      <c r="V30" s="97"/>
    </row>
    <row r="31" spans="1:22" ht="37.5" customHeight="1" x14ac:dyDescent="0.2">
      <c r="A31" s="97"/>
      <c r="B31" s="137">
        <v>3</v>
      </c>
      <c r="C31" s="111"/>
      <c r="D31" s="153" t="s">
        <v>213</v>
      </c>
      <c r="E31" s="97"/>
      <c r="F31" s="77">
        <f>ROW()</f>
        <v>31</v>
      </c>
      <c r="G31" s="75"/>
      <c r="H31" s="69"/>
      <c r="I31" s="69"/>
      <c r="J31" s="24"/>
      <c r="K31" s="44"/>
      <c r="L31" s="77"/>
      <c r="T31" s="97"/>
    </row>
    <row r="32" spans="1:22" s="97" customFormat="1" ht="6" customHeight="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2:11" s="220" customFormat="1" ht="16.5" customHeight="1" x14ac:dyDescent="0.2"/>
    <row r="34" spans="2:11" s="220" customFormat="1" ht="16.5" customHeight="1" x14ac:dyDescent="0.2">
      <c r="B34" s="218" t="s">
        <v>353</v>
      </c>
      <c r="D34" s="220" t="s">
        <v>289</v>
      </c>
    </row>
    <row r="35" spans="2:11" s="220" customFormat="1" ht="18.75" customHeight="1" x14ac:dyDescent="0.2">
      <c r="B35" s="192"/>
      <c r="C35" s="186"/>
      <c r="D35" s="191"/>
      <c r="K35" s="52"/>
    </row>
    <row r="36" spans="2:11" s="220" customFormat="1" x14ac:dyDescent="0.2">
      <c r="B36" s="192"/>
      <c r="C36" s="186"/>
      <c r="D36" s="191"/>
      <c r="K36" s="52"/>
    </row>
    <row r="37" spans="2:11" s="220" customFormat="1" ht="16.5" customHeight="1" x14ac:dyDescent="0.2"/>
    <row r="38" spans="2:11" s="220" customFormat="1" x14ac:dyDescent="0.2">
      <c r="K38" s="52"/>
    </row>
    <row r="39" spans="2:11" s="220" customFormat="1" x14ac:dyDescent="0.2">
      <c r="K39" s="52"/>
    </row>
    <row r="40" spans="2:11" s="220" customFormat="1" ht="18.75" customHeight="1" x14ac:dyDescent="0.2"/>
    <row r="41" spans="2:11" s="220" customFormat="1" x14ac:dyDescent="0.2"/>
    <row r="42" spans="2:11" s="220" customFormat="1" x14ac:dyDescent="0.2"/>
    <row r="43" spans="2:11" s="220" customFormat="1" x14ac:dyDescent="0.2"/>
    <row r="44" spans="2:11" s="220" customFormat="1" x14ac:dyDescent="0.2"/>
    <row r="45" spans="2:11" s="220" customFormat="1" x14ac:dyDescent="0.2"/>
    <row r="46" spans="2:11" s="220" customFormat="1" x14ac:dyDescent="0.2"/>
    <row r="47" spans="2:11" s="220" customFormat="1" x14ac:dyDescent="0.2"/>
    <row r="48" spans="2:11" s="220" customFormat="1" x14ac:dyDescent="0.2"/>
    <row r="49" s="220" customFormat="1" x14ac:dyDescent="0.2"/>
    <row r="50" s="220" customFormat="1" x14ac:dyDescent="0.2"/>
    <row r="51" s="220" customFormat="1" x14ac:dyDescent="0.2"/>
    <row r="52" s="220" customFormat="1" x14ac:dyDescent="0.2"/>
    <row r="53" s="97" customFormat="1" x14ac:dyDescent="0.2"/>
    <row r="54" s="97" customFormat="1" x14ac:dyDescent="0.2"/>
    <row r="55" s="97" customFormat="1" x14ac:dyDescent="0.2"/>
    <row r="56" s="97" customFormat="1" x14ac:dyDescent="0.2"/>
    <row r="57" s="97" customFormat="1" x14ac:dyDescent="0.2"/>
    <row r="58" s="97" customFormat="1" x14ac:dyDescent="0.2"/>
    <row r="59" s="97" customFormat="1" x14ac:dyDescent="0.2"/>
    <row r="60" s="97" customFormat="1" x14ac:dyDescent="0.2"/>
    <row r="61" s="97" customFormat="1" x14ac:dyDescent="0.2"/>
    <row r="62" s="97" customFormat="1" x14ac:dyDescent="0.2"/>
    <row r="63" s="97" customFormat="1" x14ac:dyDescent="0.2"/>
    <row r="64" s="97" customFormat="1" x14ac:dyDescent="0.2"/>
    <row r="65" s="97" customFormat="1" x14ac:dyDescent="0.2"/>
    <row r="66" s="97" customFormat="1" x14ac:dyDescent="0.2"/>
    <row r="67" s="97" customFormat="1" x14ac:dyDescent="0.2"/>
    <row r="68" s="97" customFormat="1" x14ac:dyDescent="0.2"/>
    <row r="69" s="97" customFormat="1" x14ac:dyDescent="0.2"/>
    <row r="70" s="97" customFormat="1" x14ac:dyDescent="0.2"/>
    <row r="71" s="97" customFormat="1" x14ac:dyDescent="0.2"/>
    <row r="72" s="97" customFormat="1" x14ac:dyDescent="0.2"/>
    <row r="73" s="97" customFormat="1" x14ac:dyDescent="0.2"/>
    <row r="74" s="97" customFormat="1" x14ac:dyDescent="0.2"/>
    <row r="75" s="97" customFormat="1" x14ac:dyDescent="0.2"/>
    <row r="76" s="97" customFormat="1" x14ac:dyDescent="0.2"/>
    <row r="77" s="97" customFormat="1" x14ac:dyDescent="0.2"/>
    <row r="78" s="97" customFormat="1" x14ac:dyDescent="0.2"/>
    <row r="79" s="97" customFormat="1" x14ac:dyDescent="0.2"/>
    <row r="80" s="97" customFormat="1" x14ac:dyDescent="0.2"/>
    <row r="81" s="97" customFormat="1" x14ac:dyDescent="0.2"/>
    <row r="82" s="97" customFormat="1" x14ac:dyDescent="0.2"/>
    <row r="83" s="97" customFormat="1" x14ac:dyDescent="0.2"/>
    <row r="84" s="97" customFormat="1" x14ac:dyDescent="0.2"/>
    <row r="85" s="97" customFormat="1" x14ac:dyDescent="0.2"/>
    <row r="86" s="97" customFormat="1" x14ac:dyDescent="0.2"/>
    <row r="87" s="97" customFormat="1" x14ac:dyDescent="0.2"/>
    <row r="88" s="97" customFormat="1" x14ac:dyDescent="0.2"/>
    <row r="89" s="97" customFormat="1" x14ac:dyDescent="0.2"/>
    <row r="90" s="97" customFormat="1" x14ac:dyDescent="0.2"/>
    <row r="91" s="97" customFormat="1" x14ac:dyDescent="0.2"/>
    <row r="92" s="97" customFormat="1" x14ac:dyDescent="0.2"/>
    <row r="93" s="97" customFormat="1" x14ac:dyDescent="0.2"/>
    <row r="94" s="97" customFormat="1" x14ac:dyDescent="0.2"/>
    <row r="95" s="97" customFormat="1" x14ac:dyDescent="0.2"/>
    <row r="96" s="97" customFormat="1" x14ac:dyDescent="0.2"/>
    <row r="97" s="97" customFormat="1" x14ac:dyDescent="0.2"/>
    <row r="98" s="97" customFormat="1" x14ac:dyDescent="0.2"/>
    <row r="99" s="97" customFormat="1" x14ac:dyDescent="0.2"/>
    <row r="100" s="97" customFormat="1" x14ac:dyDescent="0.2"/>
    <row r="101" s="97" customFormat="1" x14ac:dyDescent="0.2"/>
    <row r="102" s="97" customFormat="1" x14ac:dyDescent="0.2"/>
    <row r="103" s="97" customFormat="1" x14ac:dyDescent="0.2"/>
    <row r="104" s="97" customFormat="1" x14ac:dyDescent="0.2"/>
    <row r="105" s="97" customFormat="1" x14ac:dyDescent="0.2"/>
    <row r="106" s="97" customFormat="1" x14ac:dyDescent="0.2"/>
    <row r="107" s="97" customFormat="1" x14ac:dyDescent="0.2"/>
    <row r="108" s="97" customFormat="1" x14ac:dyDescent="0.2"/>
    <row r="109" s="97" customFormat="1" x14ac:dyDescent="0.2"/>
    <row r="110" s="97" customFormat="1" x14ac:dyDescent="0.2"/>
    <row r="111" s="97" customFormat="1" x14ac:dyDescent="0.2"/>
    <row r="112" s="97" customFormat="1" x14ac:dyDescent="0.2"/>
    <row r="113" s="97" customFormat="1" x14ac:dyDescent="0.2"/>
    <row r="114" s="97" customFormat="1" x14ac:dyDescent="0.2"/>
    <row r="115" s="97" customFormat="1" x14ac:dyDescent="0.2"/>
    <row r="116" s="97" customFormat="1" x14ac:dyDescent="0.2"/>
    <row r="117" s="97" customFormat="1" x14ac:dyDescent="0.2"/>
    <row r="118" s="97" customFormat="1" x14ac:dyDescent="0.2"/>
    <row r="119" s="97" customFormat="1" x14ac:dyDescent="0.2"/>
    <row r="120" s="97" customFormat="1" x14ac:dyDescent="0.2"/>
    <row r="121" s="97" customFormat="1" x14ac:dyDescent="0.2"/>
    <row r="122" s="97" customFormat="1" x14ac:dyDescent="0.2"/>
    <row r="123" s="97" customFormat="1" x14ac:dyDescent="0.2"/>
    <row r="124" s="97" customFormat="1" x14ac:dyDescent="0.2"/>
    <row r="125" s="97" customFormat="1" x14ac:dyDescent="0.2"/>
    <row r="126" s="97" customFormat="1" x14ac:dyDescent="0.2"/>
    <row r="127" s="97" customFormat="1" x14ac:dyDescent="0.2"/>
    <row r="128" s="97" customFormat="1" x14ac:dyDescent="0.2"/>
    <row r="129" s="97" customFormat="1" x14ac:dyDescent="0.2"/>
    <row r="130" s="97" customFormat="1" x14ac:dyDescent="0.2"/>
    <row r="131" s="97" customFormat="1" x14ac:dyDescent="0.2"/>
    <row r="132" s="97" customFormat="1" x14ac:dyDescent="0.2"/>
    <row r="133" s="97" customFormat="1" x14ac:dyDescent="0.2"/>
    <row r="134" s="97" customFormat="1" x14ac:dyDescent="0.2"/>
    <row r="135" s="97" customFormat="1" x14ac:dyDescent="0.2"/>
    <row r="136" s="97" customFormat="1" x14ac:dyDescent="0.2"/>
    <row r="137" s="97" customFormat="1" x14ac:dyDescent="0.2"/>
    <row r="138" s="97" customFormat="1" x14ac:dyDescent="0.2"/>
    <row r="139" s="97" customFormat="1" x14ac:dyDescent="0.2"/>
    <row r="140" s="97" customFormat="1" x14ac:dyDescent="0.2"/>
    <row r="141" s="97" customFormat="1" x14ac:dyDescent="0.2"/>
    <row r="142" s="97" customFormat="1" x14ac:dyDescent="0.2"/>
    <row r="143" s="97" customFormat="1" x14ac:dyDescent="0.2"/>
    <row r="144" s="97" customFormat="1" x14ac:dyDescent="0.2"/>
    <row r="145" s="97" customFormat="1" x14ac:dyDescent="0.2"/>
    <row r="146" s="97" customFormat="1" x14ac:dyDescent="0.2"/>
    <row r="147" s="97" customFormat="1" x14ac:dyDescent="0.2"/>
    <row r="148" s="97" customFormat="1" x14ac:dyDescent="0.2"/>
    <row r="149" s="97" customFormat="1" x14ac:dyDescent="0.2"/>
    <row r="150" s="97" customFormat="1" x14ac:dyDescent="0.2"/>
    <row r="151" s="97" customFormat="1" x14ac:dyDescent="0.2"/>
    <row r="152" s="97" customFormat="1" x14ac:dyDescent="0.2"/>
    <row r="153" s="97" customFormat="1" x14ac:dyDescent="0.2"/>
    <row r="154" s="97" customFormat="1" x14ac:dyDescent="0.2"/>
    <row r="155" s="97" customFormat="1" x14ac:dyDescent="0.2"/>
    <row r="156" s="97" customFormat="1" x14ac:dyDescent="0.2"/>
    <row r="157" s="97" customFormat="1" x14ac:dyDescent="0.2"/>
    <row r="158" s="97" customFormat="1" x14ac:dyDescent="0.2"/>
    <row r="159" s="97" customFormat="1" x14ac:dyDescent="0.2"/>
    <row r="160" s="97" customFormat="1" x14ac:dyDescent="0.2"/>
    <row r="161" s="97" customFormat="1" x14ac:dyDescent="0.2"/>
    <row r="162" s="97" customFormat="1" x14ac:dyDescent="0.2"/>
    <row r="163" s="97" customFormat="1" x14ac:dyDescent="0.2"/>
    <row r="164" s="97" customFormat="1" x14ac:dyDescent="0.2"/>
    <row r="165" s="97" customFormat="1" x14ac:dyDescent="0.2"/>
    <row r="166" s="97" customFormat="1" x14ac:dyDescent="0.2"/>
    <row r="167" s="97" customFormat="1" x14ac:dyDescent="0.2"/>
    <row r="168" s="97" customFormat="1" x14ac:dyDescent="0.2"/>
    <row r="169" s="97" customFormat="1" x14ac:dyDescent="0.2"/>
    <row r="170" s="97" customFormat="1" x14ac:dyDescent="0.2"/>
    <row r="171" s="97" customFormat="1" x14ac:dyDescent="0.2"/>
    <row r="172" s="97" customFormat="1" x14ac:dyDescent="0.2"/>
    <row r="173" s="97" customFormat="1" x14ac:dyDescent="0.2"/>
    <row r="174" s="97" customFormat="1" x14ac:dyDescent="0.2"/>
    <row r="175" s="97" customFormat="1" x14ac:dyDescent="0.2"/>
    <row r="176" s="97" customFormat="1" x14ac:dyDescent="0.2"/>
    <row r="177" s="97" customFormat="1" x14ac:dyDescent="0.2"/>
    <row r="178" s="97" customFormat="1" x14ac:dyDescent="0.2"/>
    <row r="179" s="97" customFormat="1" x14ac:dyDescent="0.2"/>
  </sheetData>
  <sheetProtection sheet="1" objects="1" scenarios="1"/>
  <mergeCells count="1">
    <mergeCell ref="K1:Q1"/>
  </mergeCells>
  <conditionalFormatting sqref="N24:P28">
    <cfRule type="expression" dxfId="34" priority="1">
      <formula>ISNUMBER(SEARCH("ERROR",N24))</formula>
    </cfRule>
    <cfRule type="expression" dxfId="33" priority="2">
      <formula>ISNUMBER(SEARCH("WARNING",N24))</formula>
    </cfRule>
    <cfRule type="expression" dxfId="32" priority="3">
      <formula>ISNUMBER(SEARCH("OK",N24))</formula>
    </cfRule>
  </conditionalFormatting>
  <conditionalFormatting sqref="B5">
    <cfRule type="expression" dxfId="31" priority="4">
      <formula>OR(B5=0,B5="0")</formula>
    </cfRule>
    <cfRule type="expression" dxfId="30" priority="5">
      <formula>B5&gt;0</formula>
    </cfRule>
  </conditionalFormatting>
  <conditionalFormatting sqref="B6">
    <cfRule type="expression" dxfId="29" priority="6">
      <formula>OR(B6=0,B6="0")</formula>
    </cfRule>
    <cfRule type="expression" dxfId="28" priority="7">
      <formula>B6&gt;0</formula>
    </cfRule>
  </conditionalFormatting>
  <hyperlinks>
    <hyperlink ref="N24" location="Validation_K001_AU305_K24_0" display="Validation_K001_AU305_K24_0"/>
    <hyperlink ref="N28" location="Validation_KD003_AU305_K28_0" display="Validation_KD003_AU305_K28_0"/>
    <hyperlink ref="O28" location="Validation_KD004_AU305_K28_0" display="Validation_KD004_AU305_K28_0"/>
    <hyperlink ref="P28" location="Validation_D014_AU305_K28_0" display="Validation_D014_AU305_K28_0"/>
  </hyperlinks>
  <printOptions gridLinesSet="0"/>
  <pageMargins left="0.39370078740157483" right="0.39370078740157483" top="0.47244094488188981" bottom="0.59055118110236227" header="0.31496062992125984" footer="0.31496062992125984"/>
  <pageSetup paperSize="9" scale="57" orientation="portrait" r:id="rId1"/>
  <headerFooter>
    <oddFooter>&amp;L&amp;G   &amp;"Arial,Fett"vertraulich&amp;C&amp;D&amp;RSeite &amp;P</oddFoot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pageSetUpPr fitToPage="1"/>
  </sheetPr>
  <dimension ref="A1:AA99"/>
  <sheetViews>
    <sheetView showGridLines="0" showRowColHeaders="0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2" sqref="K22"/>
    </sheetView>
  </sheetViews>
  <sheetFormatPr baseColWidth="10" defaultColWidth="11.5703125" defaultRowHeight="12.75" x14ac:dyDescent="0.2"/>
  <cols>
    <col min="1" max="1" width="1.85546875" style="20" hidden="1" customWidth="1"/>
    <col min="2" max="2" width="13.42578125" style="20" bestFit="1" customWidth="1"/>
    <col min="3" max="3" width="9.7109375" style="20" hidden="1" customWidth="1"/>
    <col min="4" max="4" width="48" style="20" customWidth="1"/>
    <col min="5" max="5" width="4.7109375" style="20" hidden="1" customWidth="1"/>
    <col min="6" max="6" width="4.7109375" style="20" customWidth="1"/>
    <col min="7" max="7" width="8.7109375" style="62" hidden="1" customWidth="1"/>
    <col min="8" max="8" width="8.42578125" style="62" hidden="1" customWidth="1"/>
    <col min="9" max="9" width="8.7109375" style="62" hidden="1" customWidth="1"/>
    <col min="10" max="10" width="11.85546875" style="20" hidden="1" customWidth="1"/>
    <col min="11" max="16" width="20.7109375" style="20" customWidth="1"/>
    <col min="17" max="17" width="1.7109375" style="20" customWidth="1"/>
    <col min="18" max="18" width="9.5703125" style="20" customWidth="1"/>
    <col min="19" max="26" width="11.7109375" style="20" customWidth="1"/>
    <col min="27" max="27" width="11.7109375" style="97" customWidth="1"/>
    <col min="28" max="35" width="11.7109375" style="20" customWidth="1"/>
    <col min="36" max="16384" width="11.5703125" style="20"/>
  </cols>
  <sheetData>
    <row r="1" spans="1:27" ht="21.95" customHeight="1" x14ac:dyDescent="0.25">
      <c r="A1" s="21"/>
      <c r="B1" s="56" t="str">
        <f>I_ReportName</f>
        <v>AUR_K</v>
      </c>
      <c r="D1" s="16" t="s">
        <v>1</v>
      </c>
      <c r="E1" s="21"/>
      <c r="H1" s="63"/>
      <c r="I1" s="63"/>
      <c r="K1" s="339" t="s">
        <v>48</v>
      </c>
      <c r="L1" s="339"/>
      <c r="M1" s="339"/>
      <c r="N1" s="339"/>
      <c r="O1" s="339"/>
      <c r="P1" s="99"/>
      <c r="S1" s="29"/>
      <c r="T1" s="29"/>
      <c r="U1" s="29"/>
      <c r="V1" s="29"/>
    </row>
    <row r="2" spans="1:27" ht="21.95" customHeight="1" x14ac:dyDescent="0.25">
      <c r="A2" s="21"/>
      <c r="B2" s="56" t="s">
        <v>307</v>
      </c>
      <c r="D2" s="16" t="s">
        <v>14</v>
      </c>
      <c r="E2" s="21"/>
      <c r="H2" s="63"/>
      <c r="I2" s="63"/>
      <c r="K2" s="340" t="s">
        <v>385</v>
      </c>
      <c r="L2" s="340"/>
      <c r="M2" s="340"/>
      <c r="N2" s="340"/>
      <c r="O2" s="340"/>
      <c r="P2" s="340"/>
      <c r="S2" s="30"/>
      <c r="T2" s="30"/>
      <c r="U2" s="30"/>
      <c r="V2" s="30"/>
    </row>
    <row r="3" spans="1:27" ht="21.95" customHeight="1" x14ac:dyDescent="0.25">
      <c r="A3" s="21"/>
      <c r="B3" s="56" t="str">
        <f>I_SubjectId</f>
        <v>XXXXXX</v>
      </c>
      <c r="D3" s="16" t="s">
        <v>405</v>
      </c>
      <c r="E3" s="21"/>
      <c r="H3" s="63"/>
      <c r="I3" s="63"/>
      <c r="K3" s="47" t="s">
        <v>379</v>
      </c>
      <c r="L3" s="48"/>
      <c r="M3" s="48"/>
      <c r="N3" s="48"/>
      <c r="O3" s="48"/>
      <c r="P3" s="49"/>
      <c r="S3" s="31"/>
      <c r="T3" s="31"/>
      <c r="U3" s="31"/>
      <c r="V3" s="31"/>
    </row>
    <row r="4" spans="1:27" ht="21.95" customHeight="1" x14ac:dyDescent="0.2">
      <c r="A4" s="25"/>
      <c r="B4" s="57" t="str">
        <f>I_ReferDate</f>
        <v>TT.MM.JJJJ</v>
      </c>
      <c r="D4" s="16" t="s">
        <v>3</v>
      </c>
      <c r="E4" s="25"/>
      <c r="H4" s="63"/>
      <c r="I4" s="63"/>
      <c r="K4" s="155"/>
    </row>
    <row r="5" spans="1:27" s="27" customFormat="1" ht="20.100000000000001" customHeight="1" x14ac:dyDescent="0.2">
      <c r="A5" s="97"/>
      <c r="B5" s="97">
        <f>COUNTIFS(K67:P74,"*ERROR*")</f>
        <v>0</v>
      </c>
      <c r="C5" s="97"/>
      <c r="D5" s="16" t="s">
        <v>382</v>
      </c>
      <c r="E5" s="97"/>
      <c r="F5" s="97"/>
      <c r="G5" s="64"/>
      <c r="H5" s="62"/>
      <c r="I5" s="65"/>
      <c r="J5" s="97"/>
      <c r="K5" s="97" t="s">
        <v>43</v>
      </c>
      <c r="L5" s="97"/>
      <c r="M5" s="97"/>
      <c r="N5" s="97"/>
      <c r="O5" s="97"/>
      <c r="P5" s="97"/>
      <c r="Q5" s="97"/>
      <c r="X5" s="20"/>
      <c r="Y5" s="20"/>
      <c r="Z5" s="20"/>
      <c r="AA5" s="97"/>
    </row>
    <row r="6" spans="1:27" s="27" customFormat="1" ht="20.100000000000001" customHeight="1" x14ac:dyDescent="0.2">
      <c r="A6" s="97"/>
      <c r="B6" s="97">
        <f>COUNTIFS(K67:P74,"*WARNING*")</f>
        <v>0</v>
      </c>
      <c r="C6" s="97"/>
      <c r="D6" s="16" t="s">
        <v>383</v>
      </c>
      <c r="E6" s="97"/>
      <c r="F6" s="97"/>
      <c r="G6" s="64"/>
      <c r="H6" s="62"/>
      <c r="I6" s="65"/>
      <c r="J6" s="97"/>
      <c r="K6" s="97"/>
      <c r="L6" s="97"/>
      <c r="M6" s="97"/>
      <c r="N6" s="97"/>
      <c r="O6" s="97"/>
      <c r="P6" s="97"/>
      <c r="Q6" s="97"/>
      <c r="X6" s="20"/>
      <c r="Y6" s="20"/>
      <c r="Z6" s="20"/>
      <c r="AA6" s="97"/>
    </row>
    <row r="7" spans="1:27" ht="15" hidden="1" customHeight="1" x14ac:dyDescent="0.2">
      <c r="A7" s="97"/>
      <c r="B7" s="97"/>
      <c r="C7" s="97"/>
      <c r="D7" s="97"/>
      <c r="E7" s="97"/>
      <c r="F7" s="97"/>
      <c r="I7" s="65"/>
      <c r="J7" s="97"/>
      <c r="K7" s="97"/>
      <c r="L7" s="97"/>
      <c r="M7" s="97"/>
      <c r="N7" s="97"/>
      <c r="O7" s="97"/>
      <c r="P7" s="97"/>
      <c r="Q7" s="97"/>
    </row>
    <row r="8" spans="1:27" ht="15" hidden="1" customHeight="1" x14ac:dyDescent="0.2">
      <c r="A8" s="97"/>
      <c r="B8" s="97"/>
      <c r="C8" s="97"/>
      <c r="D8" s="97"/>
      <c r="E8" s="97"/>
      <c r="F8" s="97"/>
      <c r="I8" s="65"/>
      <c r="J8" s="97"/>
      <c r="K8" s="97"/>
      <c r="L8" s="97"/>
      <c r="M8" s="97"/>
      <c r="N8" s="97"/>
      <c r="O8" s="97"/>
      <c r="P8" s="97"/>
      <c r="Q8" s="97"/>
    </row>
    <row r="9" spans="1:27" ht="15" hidden="1" customHeight="1" x14ac:dyDescent="0.2">
      <c r="A9" s="97"/>
      <c r="B9" s="97"/>
      <c r="C9" s="97"/>
      <c r="D9" s="97"/>
      <c r="E9" s="97"/>
      <c r="F9" s="97"/>
      <c r="I9" s="65"/>
      <c r="J9" s="97"/>
      <c r="K9" s="97"/>
      <c r="L9" s="97"/>
      <c r="M9" s="97"/>
      <c r="N9" s="97"/>
      <c r="O9" s="97"/>
      <c r="P9" s="97"/>
      <c r="Q9" s="97"/>
    </row>
    <row r="10" spans="1:27" ht="15" hidden="1" customHeight="1" x14ac:dyDescent="0.2">
      <c r="A10" s="97"/>
      <c r="B10" s="97"/>
      <c r="C10" s="97"/>
      <c r="D10" s="97"/>
      <c r="E10" s="97"/>
      <c r="F10" s="97"/>
      <c r="I10" s="65"/>
      <c r="J10" s="97"/>
      <c r="K10" s="97"/>
      <c r="L10" s="97"/>
      <c r="M10" s="97"/>
      <c r="N10" s="97"/>
      <c r="O10" s="97"/>
      <c r="P10" s="97"/>
      <c r="Q10" s="97"/>
    </row>
    <row r="11" spans="1:27" ht="15" hidden="1" customHeight="1" x14ac:dyDescent="0.2">
      <c r="A11" s="97"/>
      <c r="B11" s="97"/>
      <c r="C11" s="97"/>
      <c r="D11" s="97"/>
      <c r="E11" s="97"/>
      <c r="F11" s="97"/>
      <c r="I11" s="65"/>
      <c r="J11" s="97"/>
      <c r="K11" s="97"/>
      <c r="L11" s="97"/>
      <c r="M11" s="97"/>
      <c r="N11" s="97"/>
      <c r="O11" s="97"/>
      <c r="P11" s="97"/>
      <c r="Q11" s="97"/>
    </row>
    <row r="12" spans="1:27" ht="15" hidden="1" customHeight="1" x14ac:dyDescent="0.2">
      <c r="A12" s="97"/>
      <c r="B12" s="97"/>
      <c r="C12" s="97"/>
      <c r="D12" s="97"/>
      <c r="E12" s="97"/>
      <c r="F12" s="97"/>
      <c r="I12" s="65"/>
      <c r="J12" s="97"/>
      <c r="K12" s="97"/>
      <c r="L12" s="97"/>
      <c r="M12" s="97"/>
      <c r="N12" s="97"/>
      <c r="O12" s="97"/>
      <c r="P12" s="97"/>
      <c r="Q12" s="97"/>
    </row>
    <row r="13" spans="1:27" ht="15" hidden="1" customHeight="1" x14ac:dyDescent="0.2">
      <c r="A13" s="97"/>
      <c r="B13" s="97"/>
      <c r="C13" s="97"/>
      <c r="D13" s="97"/>
      <c r="E13" s="97"/>
      <c r="F13" s="97"/>
      <c r="I13" s="65"/>
      <c r="J13" s="97"/>
      <c r="K13" s="97"/>
      <c r="L13" s="97"/>
      <c r="M13" s="97"/>
      <c r="N13" s="97"/>
      <c r="O13" s="97"/>
      <c r="P13" s="97"/>
      <c r="Q13" s="97"/>
    </row>
    <row r="14" spans="1:27" ht="15" hidden="1" customHeight="1" x14ac:dyDescent="0.2">
      <c r="A14" s="97"/>
      <c r="B14" s="97"/>
      <c r="C14" s="97"/>
      <c r="D14" s="97"/>
      <c r="E14" s="97"/>
      <c r="F14" s="97"/>
      <c r="I14" s="65"/>
      <c r="J14" s="97"/>
      <c r="K14" s="97"/>
      <c r="L14" s="97"/>
      <c r="M14" s="97"/>
      <c r="N14" s="97"/>
      <c r="O14" s="97"/>
      <c r="P14" s="97"/>
      <c r="Q14" s="97"/>
    </row>
    <row r="15" spans="1:27" ht="15" customHeight="1" x14ac:dyDescent="0.2">
      <c r="A15" s="97"/>
      <c r="B15" s="97"/>
      <c r="C15" s="97"/>
      <c r="D15" s="97"/>
      <c r="E15" s="97"/>
      <c r="F15" s="97"/>
      <c r="I15" s="65"/>
      <c r="J15" s="97"/>
      <c r="K15" s="97"/>
      <c r="L15" s="97"/>
      <c r="M15" s="97"/>
      <c r="N15" s="97"/>
      <c r="O15" s="97"/>
      <c r="P15" s="97"/>
      <c r="Q15" s="97"/>
    </row>
    <row r="16" spans="1:27" ht="29.25" customHeight="1" x14ac:dyDescent="0.2">
      <c r="A16" s="33"/>
      <c r="B16" s="33"/>
      <c r="C16" s="33"/>
      <c r="D16" s="34"/>
      <c r="E16" s="33"/>
      <c r="F16" s="42"/>
      <c r="G16" s="238"/>
      <c r="H16" s="238"/>
      <c r="I16" s="66"/>
      <c r="J16" s="34"/>
      <c r="K16" s="341" t="s">
        <v>214</v>
      </c>
      <c r="L16" s="341"/>
      <c r="M16" s="341"/>
      <c r="N16" s="341" t="s">
        <v>215</v>
      </c>
      <c r="O16" s="341"/>
      <c r="P16" s="341"/>
      <c r="Q16" s="42"/>
    </row>
    <row r="17" spans="1:25" ht="28.5" customHeight="1" x14ac:dyDescent="0.2">
      <c r="A17" s="25"/>
      <c r="B17" s="25"/>
      <c r="C17" s="25"/>
      <c r="D17" s="39"/>
      <c r="E17" s="25"/>
      <c r="F17" s="43"/>
      <c r="G17" s="63"/>
      <c r="H17" s="63"/>
      <c r="I17" s="67"/>
      <c r="J17" s="39"/>
      <c r="K17" s="161" t="s">
        <v>217</v>
      </c>
      <c r="L17" s="161" t="s">
        <v>218</v>
      </c>
      <c r="M17" s="161" t="s">
        <v>216</v>
      </c>
      <c r="N17" s="161" t="s">
        <v>217</v>
      </c>
      <c r="O17" s="161" t="s">
        <v>218</v>
      </c>
      <c r="P17" s="161" t="s">
        <v>216</v>
      </c>
      <c r="Q17" s="43"/>
    </row>
    <row r="18" spans="1:25" x14ac:dyDescent="0.2">
      <c r="A18" s="40"/>
      <c r="B18" s="40"/>
      <c r="C18" s="40"/>
      <c r="D18" s="41"/>
      <c r="E18" s="40"/>
      <c r="F18" s="79"/>
      <c r="G18" s="70"/>
      <c r="H18" s="70"/>
      <c r="I18" s="68"/>
      <c r="J18" s="41"/>
      <c r="K18" s="77" t="str">
        <f>SUBSTITUTE(ADDRESS(1,COLUMN(),4),1,)</f>
        <v>K</v>
      </c>
      <c r="L18" s="77" t="str">
        <f t="shared" ref="L18:P18" si="0">SUBSTITUTE(ADDRESS(1,COLUMN(),4),1,)</f>
        <v>L</v>
      </c>
      <c r="M18" s="77" t="str">
        <f t="shared" si="0"/>
        <v>M</v>
      </c>
      <c r="N18" s="77" t="str">
        <f t="shared" si="0"/>
        <v>N</v>
      </c>
      <c r="O18" s="77" t="str">
        <f t="shared" si="0"/>
        <v>O</v>
      </c>
      <c r="P18" s="77" t="str">
        <f t="shared" si="0"/>
        <v>P</v>
      </c>
      <c r="Q18" s="43"/>
      <c r="Y18" s="28"/>
    </row>
    <row r="19" spans="1:25" ht="18" hidden="1" customHeight="1" x14ac:dyDescent="0.2">
      <c r="A19" s="97"/>
      <c r="C19" s="97"/>
      <c r="D19" s="97"/>
      <c r="E19" s="97"/>
      <c r="F19" s="77"/>
      <c r="G19" s="89"/>
      <c r="H19" s="89"/>
      <c r="I19" s="69"/>
      <c r="J19" s="38"/>
      <c r="K19" s="342"/>
      <c r="L19" s="343"/>
      <c r="M19" s="344"/>
      <c r="N19" s="345"/>
      <c r="O19" s="345"/>
      <c r="P19" s="346"/>
      <c r="Q19" s="43"/>
    </row>
    <row r="20" spans="1:25" ht="18" hidden="1" customHeight="1" x14ac:dyDescent="0.2">
      <c r="A20" s="97"/>
      <c r="C20" s="97"/>
      <c r="D20" s="97"/>
      <c r="E20" s="97"/>
      <c r="F20" s="77"/>
      <c r="G20" s="89"/>
      <c r="H20" s="89"/>
      <c r="I20" s="75"/>
      <c r="J20" s="38"/>
      <c r="K20" s="38"/>
      <c r="L20" s="81"/>
      <c r="M20" s="38"/>
      <c r="N20" s="38"/>
      <c r="O20" s="81"/>
      <c r="P20" s="38"/>
      <c r="Q20" s="43"/>
    </row>
    <row r="21" spans="1:25" ht="24.95" customHeight="1" x14ac:dyDescent="0.2">
      <c r="A21" s="97"/>
      <c r="B21" s="158"/>
      <c r="C21" s="108"/>
      <c r="D21" s="163" t="s">
        <v>219</v>
      </c>
      <c r="E21" s="97"/>
      <c r="F21" s="78"/>
      <c r="G21" s="248"/>
      <c r="H21" s="248"/>
      <c r="I21" s="84"/>
      <c r="J21" s="85"/>
      <c r="K21" s="46"/>
      <c r="L21" s="46"/>
      <c r="M21" s="46"/>
      <c r="N21" s="46"/>
      <c r="O21" s="46"/>
      <c r="P21" s="46"/>
      <c r="Q21" s="78"/>
      <c r="Y21" s="97"/>
    </row>
    <row r="22" spans="1:25" ht="20.100000000000001" customHeight="1" x14ac:dyDescent="0.2">
      <c r="A22" s="97"/>
      <c r="B22" s="156"/>
      <c r="C22" s="97"/>
      <c r="D22" s="71" t="s">
        <v>220</v>
      </c>
      <c r="E22" s="97"/>
      <c r="F22" s="78">
        <f>ROW()</f>
        <v>22</v>
      </c>
      <c r="G22" s="248"/>
      <c r="H22" s="248"/>
      <c r="I22" s="84"/>
      <c r="J22" s="85"/>
      <c r="K22" s="44"/>
      <c r="L22" s="44"/>
      <c r="M22" s="44"/>
      <c r="N22" s="44"/>
      <c r="O22" s="44"/>
      <c r="P22" s="44"/>
      <c r="Q22" s="78"/>
      <c r="Y22" s="97"/>
    </row>
    <row r="23" spans="1:25" ht="20.100000000000001" customHeight="1" x14ac:dyDescent="0.2">
      <c r="A23" s="97"/>
      <c r="B23" s="156"/>
      <c r="C23" s="97"/>
      <c r="D23" s="72" t="s">
        <v>221</v>
      </c>
      <c r="E23" s="97"/>
      <c r="F23" s="78">
        <f>ROW()</f>
        <v>23</v>
      </c>
      <c r="G23" s="248"/>
      <c r="H23" s="248"/>
      <c r="I23" s="84"/>
      <c r="J23" s="85"/>
      <c r="K23" s="44"/>
      <c r="L23" s="44"/>
      <c r="M23" s="44"/>
      <c r="N23" s="44"/>
      <c r="O23" s="44"/>
      <c r="P23" s="44"/>
      <c r="Q23" s="78"/>
      <c r="Y23" s="97"/>
    </row>
    <row r="24" spans="1:25" ht="20.100000000000001" customHeight="1" x14ac:dyDescent="0.2">
      <c r="A24" s="97"/>
      <c r="B24" s="156"/>
      <c r="C24" s="97"/>
      <c r="D24" s="72" t="s">
        <v>222</v>
      </c>
      <c r="E24" s="97"/>
      <c r="F24" s="78">
        <f>ROW()</f>
        <v>24</v>
      </c>
      <c r="G24" s="248"/>
      <c r="H24" s="248"/>
      <c r="I24" s="84"/>
      <c r="J24" s="85"/>
      <c r="K24" s="44"/>
      <c r="L24" s="44"/>
      <c r="M24" s="44"/>
      <c r="N24" s="44"/>
      <c r="O24" s="44"/>
      <c r="P24" s="44"/>
      <c r="Q24" s="78"/>
      <c r="Y24" s="97"/>
    </row>
    <row r="25" spans="1:25" ht="20.100000000000001" customHeight="1" x14ac:dyDescent="0.2">
      <c r="A25" s="97"/>
      <c r="B25" s="156"/>
      <c r="C25" s="97"/>
      <c r="D25" s="72" t="s">
        <v>223</v>
      </c>
      <c r="E25" s="97"/>
      <c r="F25" s="78">
        <f>ROW()</f>
        <v>25</v>
      </c>
      <c r="G25" s="248"/>
      <c r="H25" s="248"/>
      <c r="I25" s="84"/>
      <c r="J25" s="85"/>
      <c r="K25" s="44"/>
      <c r="L25" s="44"/>
      <c r="M25" s="44"/>
      <c r="N25" s="44"/>
      <c r="O25" s="44"/>
      <c r="P25" s="44"/>
      <c r="Q25" s="78"/>
      <c r="Y25" s="97"/>
    </row>
    <row r="26" spans="1:25" ht="20.100000000000001" customHeight="1" x14ac:dyDescent="0.2">
      <c r="A26" s="97"/>
      <c r="B26" s="156"/>
      <c r="C26" s="97"/>
      <c r="D26" s="72" t="s">
        <v>224</v>
      </c>
      <c r="E26" s="97"/>
      <c r="F26" s="78">
        <f>ROW()</f>
        <v>26</v>
      </c>
      <c r="G26" s="248"/>
      <c r="H26" s="248"/>
      <c r="I26" s="84"/>
      <c r="J26" s="85"/>
      <c r="K26" s="44"/>
      <c r="L26" s="44"/>
      <c r="M26" s="44"/>
      <c r="N26" s="44"/>
      <c r="O26" s="44"/>
      <c r="P26" s="44"/>
      <c r="Q26" s="78"/>
      <c r="Y26" s="97"/>
    </row>
    <row r="27" spans="1:25" ht="20.100000000000001" customHeight="1" x14ac:dyDescent="0.2">
      <c r="A27" s="97"/>
      <c r="B27" s="156"/>
      <c r="C27" s="97"/>
      <c r="D27" s="157" t="s">
        <v>225</v>
      </c>
      <c r="E27" s="97"/>
      <c r="F27" s="78">
        <f>ROW()</f>
        <v>27</v>
      </c>
      <c r="G27" s="248"/>
      <c r="H27" s="248"/>
      <c r="I27" s="84"/>
      <c r="J27" s="85"/>
      <c r="K27" s="44"/>
      <c r="L27" s="44"/>
      <c r="M27" s="44"/>
      <c r="N27" s="44"/>
      <c r="O27" s="44"/>
      <c r="P27" s="44"/>
      <c r="Q27" s="78"/>
      <c r="Y27" s="97"/>
    </row>
    <row r="28" spans="1:25" ht="24.95" customHeight="1" x14ac:dyDescent="0.2">
      <c r="A28" s="97"/>
      <c r="B28" s="156"/>
      <c r="C28" s="97"/>
      <c r="D28" s="163" t="s">
        <v>226</v>
      </c>
      <c r="E28" s="97"/>
      <c r="F28" s="78"/>
      <c r="G28" s="248"/>
      <c r="H28" s="248"/>
      <c r="I28" s="84"/>
      <c r="J28" s="85"/>
      <c r="K28" s="46"/>
      <c r="L28" s="46"/>
      <c r="M28" s="46"/>
      <c r="N28" s="46"/>
      <c r="O28" s="46"/>
      <c r="P28" s="46"/>
      <c r="Q28" s="78"/>
      <c r="Y28" s="97"/>
    </row>
    <row r="29" spans="1:25" ht="20.100000000000001" customHeight="1" x14ac:dyDescent="0.2">
      <c r="A29" s="97"/>
      <c r="B29" s="156"/>
      <c r="C29" s="97"/>
      <c r="D29" s="71" t="s">
        <v>227</v>
      </c>
      <c r="E29" s="97"/>
      <c r="F29" s="78">
        <f>ROW()</f>
        <v>29</v>
      </c>
      <c r="G29" s="248"/>
      <c r="H29" s="248"/>
      <c r="I29" s="84"/>
      <c r="J29" s="85"/>
      <c r="K29" s="44"/>
      <c r="L29" s="44"/>
      <c r="M29" s="44"/>
      <c r="N29" s="44"/>
      <c r="O29" s="44"/>
      <c r="P29" s="44"/>
      <c r="Q29" s="78"/>
      <c r="Y29" s="97"/>
    </row>
    <row r="30" spans="1:25" ht="20.100000000000001" customHeight="1" x14ac:dyDescent="0.2">
      <c r="A30" s="97"/>
      <c r="B30" s="156"/>
      <c r="C30" s="97"/>
      <c r="D30" s="72" t="s">
        <v>221</v>
      </c>
      <c r="E30" s="97"/>
      <c r="F30" s="78">
        <f>ROW()</f>
        <v>30</v>
      </c>
      <c r="G30" s="248"/>
      <c r="H30" s="248"/>
      <c r="I30" s="84"/>
      <c r="J30" s="85"/>
      <c r="K30" s="44"/>
      <c r="L30" s="44"/>
      <c r="M30" s="44"/>
      <c r="N30" s="44"/>
      <c r="O30" s="44"/>
      <c r="P30" s="44"/>
      <c r="Q30" s="78"/>
      <c r="Y30" s="97"/>
    </row>
    <row r="31" spans="1:25" ht="20.100000000000001" customHeight="1" x14ac:dyDescent="0.2">
      <c r="A31" s="97"/>
      <c r="B31" s="156"/>
      <c r="C31" s="97"/>
      <c r="D31" s="72" t="s">
        <v>222</v>
      </c>
      <c r="E31" s="97"/>
      <c r="F31" s="78">
        <f>ROW()</f>
        <v>31</v>
      </c>
      <c r="G31" s="248"/>
      <c r="H31" s="248"/>
      <c r="I31" s="84"/>
      <c r="J31" s="85"/>
      <c r="K31" s="44"/>
      <c r="L31" s="44"/>
      <c r="M31" s="44"/>
      <c r="N31" s="44"/>
      <c r="O31" s="44"/>
      <c r="P31" s="44"/>
      <c r="Q31" s="78"/>
      <c r="Y31" s="97"/>
    </row>
    <row r="32" spans="1:25" ht="20.100000000000001" customHeight="1" x14ac:dyDescent="0.2">
      <c r="A32" s="97"/>
      <c r="B32" s="156"/>
      <c r="C32" s="97"/>
      <c r="D32" s="72" t="s">
        <v>223</v>
      </c>
      <c r="E32" s="97"/>
      <c r="F32" s="78">
        <f>ROW()</f>
        <v>32</v>
      </c>
      <c r="G32" s="248"/>
      <c r="H32" s="248"/>
      <c r="I32" s="84"/>
      <c r="J32" s="85"/>
      <c r="K32" s="44"/>
      <c r="L32" s="44"/>
      <c r="M32" s="44"/>
      <c r="N32" s="44"/>
      <c r="O32" s="44"/>
      <c r="P32" s="44"/>
      <c r="Q32" s="78"/>
      <c r="Y32" s="97"/>
    </row>
    <row r="33" spans="1:25" ht="20.100000000000001" customHeight="1" x14ac:dyDescent="0.2">
      <c r="A33" s="97"/>
      <c r="B33" s="156"/>
      <c r="C33" s="97"/>
      <c r="D33" s="72" t="s">
        <v>224</v>
      </c>
      <c r="E33" s="97"/>
      <c r="F33" s="78">
        <f>ROW()</f>
        <v>33</v>
      </c>
      <c r="G33" s="248"/>
      <c r="H33" s="248"/>
      <c r="I33" s="84"/>
      <c r="J33" s="85"/>
      <c r="K33" s="44"/>
      <c r="L33" s="44"/>
      <c r="M33" s="44"/>
      <c r="N33" s="44"/>
      <c r="O33" s="44"/>
      <c r="P33" s="44"/>
      <c r="Q33" s="78"/>
      <c r="Y33" s="97"/>
    </row>
    <row r="34" spans="1:25" ht="20.100000000000001" customHeight="1" x14ac:dyDescent="0.2">
      <c r="A34" s="97"/>
      <c r="B34" s="156"/>
      <c r="C34" s="97"/>
      <c r="D34" s="157" t="s">
        <v>228</v>
      </c>
      <c r="E34" s="97"/>
      <c r="F34" s="78">
        <f>ROW()</f>
        <v>34</v>
      </c>
      <c r="G34" s="248"/>
      <c r="H34" s="248"/>
      <c r="I34" s="84"/>
      <c r="J34" s="85"/>
      <c r="K34" s="44"/>
      <c r="L34" s="44"/>
      <c r="M34" s="44"/>
      <c r="N34" s="44"/>
      <c r="O34" s="44"/>
      <c r="P34" s="44"/>
      <c r="Q34" s="78"/>
      <c r="Y34" s="97"/>
    </row>
    <row r="35" spans="1:25" ht="24.95" customHeight="1" x14ac:dyDescent="0.2">
      <c r="A35" s="97"/>
      <c r="B35" s="156"/>
      <c r="C35" s="97"/>
      <c r="D35" s="163" t="s">
        <v>16</v>
      </c>
      <c r="E35" s="97"/>
      <c r="F35" s="78"/>
      <c r="G35" s="248"/>
      <c r="H35" s="248"/>
      <c r="I35" s="84"/>
      <c r="J35" s="85"/>
      <c r="K35" s="46"/>
      <c r="L35" s="46"/>
      <c r="M35" s="46"/>
      <c r="N35" s="46"/>
      <c r="O35" s="46"/>
      <c r="P35" s="46"/>
      <c r="Q35" s="78"/>
      <c r="Y35" s="97"/>
    </row>
    <row r="36" spans="1:25" ht="20.100000000000001" customHeight="1" x14ac:dyDescent="0.2">
      <c r="A36" s="97"/>
      <c r="B36" s="156"/>
      <c r="C36" s="97"/>
      <c r="D36" s="71" t="s">
        <v>229</v>
      </c>
      <c r="E36" s="97"/>
      <c r="F36" s="78">
        <f>ROW()</f>
        <v>36</v>
      </c>
      <c r="G36" s="248"/>
      <c r="H36" s="89"/>
      <c r="I36" s="69"/>
      <c r="J36" s="85"/>
      <c r="K36" s="176"/>
      <c r="L36" s="176"/>
      <c r="M36" s="176"/>
      <c r="N36" s="176"/>
      <c r="O36" s="176"/>
      <c r="P36" s="176"/>
      <c r="Q36" s="78"/>
      <c r="Y36" s="97"/>
    </row>
    <row r="37" spans="1:25" ht="20.100000000000001" customHeight="1" x14ac:dyDescent="0.2">
      <c r="A37" s="97"/>
      <c r="B37" s="156"/>
      <c r="C37" s="97"/>
      <c r="D37" s="72" t="s">
        <v>221</v>
      </c>
      <c r="E37" s="97"/>
      <c r="F37" s="78">
        <f>ROW()</f>
        <v>37</v>
      </c>
      <c r="G37" s="248"/>
      <c r="H37" s="89"/>
      <c r="I37" s="75"/>
      <c r="J37" s="38"/>
      <c r="K37" s="176"/>
      <c r="L37" s="176"/>
      <c r="M37" s="176"/>
      <c r="N37" s="176"/>
      <c r="O37" s="176"/>
      <c r="P37" s="176"/>
      <c r="Q37" s="78"/>
      <c r="Y37" s="97"/>
    </row>
    <row r="38" spans="1:25" ht="20.100000000000001" customHeight="1" x14ac:dyDescent="0.2">
      <c r="A38" s="97"/>
      <c r="B38" s="156"/>
      <c r="C38" s="97"/>
      <c r="D38" s="72" t="s">
        <v>222</v>
      </c>
      <c r="E38" s="97"/>
      <c r="F38" s="78">
        <f>ROW()</f>
        <v>38</v>
      </c>
      <c r="G38" s="248"/>
      <c r="H38" s="248"/>
      <c r="I38" s="84"/>
      <c r="J38" s="85"/>
      <c r="K38" s="176"/>
      <c r="L38" s="176"/>
      <c r="M38" s="176"/>
      <c r="N38" s="176"/>
      <c r="O38" s="176"/>
      <c r="P38" s="176"/>
      <c r="Q38" s="78"/>
      <c r="Y38" s="97"/>
    </row>
    <row r="39" spans="1:25" ht="20.100000000000001" customHeight="1" x14ac:dyDescent="0.2">
      <c r="A39" s="97"/>
      <c r="B39" s="156"/>
      <c r="C39" s="97"/>
      <c r="D39" s="72" t="s">
        <v>223</v>
      </c>
      <c r="E39" s="97"/>
      <c r="F39" s="78">
        <f>ROW()</f>
        <v>39</v>
      </c>
      <c r="G39" s="248"/>
      <c r="H39" s="248"/>
      <c r="I39" s="84"/>
      <c r="J39" s="85"/>
      <c r="K39" s="176"/>
      <c r="L39" s="176"/>
      <c r="M39" s="176"/>
      <c r="N39" s="176"/>
      <c r="O39" s="176"/>
      <c r="P39" s="176"/>
      <c r="Q39" s="78"/>
      <c r="Y39" s="97"/>
    </row>
    <row r="40" spans="1:25" ht="20.100000000000001" customHeight="1" x14ac:dyDescent="0.2">
      <c r="A40" s="97"/>
      <c r="B40" s="156"/>
      <c r="C40" s="97"/>
      <c r="D40" s="72" t="s">
        <v>224</v>
      </c>
      <c r="E40" s="97"/>
      <c r="F40" s="78">
        <f>ROW()</f>
        <v>40</v>
      </c>
      <c r="G40" s="248"/>
      <c r="H40" s="248"/>
      <c r="I40" s="84"/>
      <c r="J40" s="85"/>
      <c r="K40" s="44"/>
      <c r="L40" s="44"/>
      <c r="M40" s="44"/>
      <c r="N40" s="44"/>
      <c r="O40" s="44"/>
      <c r="P40" s="44"/>
      <c r="Q40" s="78"/>
      <c r="Y40" s="97"/>
    </row>
    <row r="41" spans="1:25" ht="20.100000000000001" customHeight="1" x14ac:dyDescent="0.2">
      <c r="A41" s="97"/>
      <c r="B41" s="156"/>
      <c r="C41" s="97"/>
      <c r="D41" s="157" t="s">
        <v>230</v>
      </c>
      <c r="E41" s="97"/>
      <c r="F41" s="78">
        <f>ROW()</f>
        <v>41</v>
      </c>
      <c r="G41" s="248"/>
      <c r="H41" s="248"/>
      <c r="I41" s="84"/>
      <c r="J41" s="85"/>
      <c r="K41" s="44"/>
      <c r="L41" s="44"/>
      <c r="M41" s="44"/>
      <c r="N41" s="44"/>
      <c r="O41" s="44"/>
      <c r="P41" s="44"/>
      <c r="Q41" s="78"/>
      <c r="Y41" s="97"/>
    </row>
    <row r="42" spans="1:25" ht="24.95" customHeight="1" x14ac:dyDescent="0.2">
      <c r="A42" s="97"/>
      <c r="B42" s="156"/>
      <c r="C42" s="97"/>
      <c r="D42" s="163" t="s">
        <v>231</v>
      </c>
      <c r="E42" s="97"/>
      <c r="F42" s="78"/>
      <c r="G42" s="248"/>
      <c r="H42" s="248"/>
      <c r="I42" s="84"/>
      <c r="J42" s="85"/>
      <c r="K42" s="46"/>
      <c r="L42" s="46"/>
      <c r="M42" s="46"/>
      <c r="N42" s="46"/>
      <c r="O42" s="46"/>
      <c r="P42" s="46"/>
      <c r="Q42" s="78"/>
      <c r="Y42" s="97"/>
    </row>
    <row r="43" spans="1:25" ht="20.100000000000001" customHeight="1" x14ac:dyDescent="0.2">
      <c r="A43" s="97"/>
      <c r="B43" s="156"/>
      <c r="C43" s="97"/>
      <c r="D43" s="71" t="s">
        <v>227</v>
      </c>
      <c r="E43" s="97"/>
      <c r="F43" s="78">
        <f>ROW()</f>
        <v>43</v>
      </c>
      <c r="G43" s="248"/>
      <c r="H43" s="248"/>
      <c r="I43" s="84"/>
      <c r="J43" s="85"/>
      <c r="K43" s="44"/>
      <c r="L43" s="44"/>
      <c r="M43" s="44"/>
      <c r="N43" s="44"/>
      <c r="O43" s="44"/>
      <c r="P43" s="44"/>
      <c r="Q43" s="78"/>
      <c r="Y43" s="97"/>
    </row>
    <row r="44" spans="1:25" ht="20.100000000000001" customHeight="1" x14ac:dyDescent="0.2">
      <c r="A44" s="97"/>
      <c r="B44" s="156"/>
      <c r="C44" s="97"/>
      <c r="D44" s="72" t="s">
        <v>221</v>
      </c>
      <c r="E44" s="97"/>
      <c r="F44" s="78">
        <f>ROW()</f>
        <v>44</v>
      </c>
      <c r="G44" s="248"/>
      <c r="H44" s="248"/>
      <c r="I44" s="84"/>
      <c r="J44" s="85"/>
      <c r="K44" s="44"/>
      <c r="L44" s="44"/>
      <c r="M44" s="44"/>
      <c r="N44" s="44"/>
      <c r="O44" s="44"/>
      <c r="P44" s="44"/>
      <c r="Q44" s="78"/>
      <c r="Y44" s="97"/>
    </row>
    <row r="45" spans="1:25" ht="20.100000000000001" customHeight="1" x14ac:dyDescent="0.2">
      <c r="A45" s="97"/>
      <c r="B45" s="156"/>
      <c r="C45" s="97"/>
      <c r="D45" s="72" t="s">
        <v>222</v>
      </c>
      <c r="E45" s="97"/>
      <c r="F45" s="78">
        <f>ROW()</f>
        <v>45</v>
      </c>
      <c r="G45" s="248"/>
      <c r="H45" s="248"/>
      <c r="I45" s="84"/>
      <c r="J45" s="85"/>
      <c r="K45" s="44"/>
      <c r="L45" s="44"/>
      <c r="M45" s="44"/>
      <c r="N45" s="44"/>
      <c r="O45" s="44"/>
      <c r="P45" s="44"/>
      <c r="Q45" s="78"/>
      <c r="Y45" s="97"/>
    </row>
    <row r="46" spans="1:25" ht="20.100000000000001" customHeight="1" x14ac:dyDescent="0.2">
      <c r="A46" s="97"/>
      <c r="B46" s="156"/>
      <c r="C46" s="97"/>
      <c r="D46" s="72" t="s">
        <v>223</v>
      </c>
      <c r="E46" s="97"/>
      <c r="F46" s="78">
        <f>ROW()</f>
        <v>46</v>
      </c>
      <c r="G46" s="248"/>
      <c r="H46" s="248"/>
      <c r="I46" s="84"/>
      <c r="J46" s="85"/>
      <c r="K46" s="44"/>
      <c r="L46" s="44"/>
      <c r="M46" s="44"/>
      <c r="N46" s="44"/>
      <c r="O46" s="44"/>
      <c r="P46" s="44"/>
      <c r="Q46" s="78"/>
      <c r="Y46" s="97"/>
    </row>
    <row r="47" spans="1:25" ht="20.100000000000001" customHeight="1" x14ac:dyDescent="0.2">
      <c r="A47" s="97"/>
      <c r="B47" s="156"/>
      <c r="C47" s="97"/>
      <c r="D47" s="72" t="s">
        <v>224</v>
      </c>
      <c r="E47" s="97"/>
      <c r="F47" s="78">
        <f>ROW()</f>
        <v>47</v>
      </c>
      <c r="G47" s="248"/>
      <c r="H47" s="248"/>
      <c r="I47" s="84"/>
      <c r="J47" s="85"/>
      <c r="K47" s="44"/>
      <c r="L47" s="44"/>
      <c r="M47" s="44"/>
      <c r="N47" s="44"/>
      <c r="O47" s="44"/>
      <c r="P47" s="44"/>
      <c r="Q47" s="78"/>
      <c r="Y47" s="97"/>
    </row>
    <row r="48" spans="1:25" ht="20.100000000000001" customHeight="1" x14ac:dyDescent="0.2">
      <c r="A48" s="97"/>
      <c r="B48" s="156"/>
      <c r="C48" s="97"/>
      <c r="D48" s="157" t="s">
        <v>232</v>
      </c>
      <c r="E48" s="97"/>
      <c r="F48" s="78">
        <f>ROW()</f>
        <v>48</v>
      </c>
      <c r="G48" s="248"/>
      <c r="H48" s="248"/>
      <c r="I48" s="84"/>
      <c r="J48" s="85"/>
      <c r="K48" s="44"/>
      <c r="L48" s="44"/>
      <c r="M48" s="44"/>
      <c r="N48" s="44"/>
      <c r="O48" s="44"/>
      <c r="P48" s="44"/>
      <c r="Q48" s="78"/>
      <c r="Y48" s="97"/>
    </row>
    <row r="49" spans="1:25" ht="24.95" customHeight="1" x14ac:dyDescent="0.2">
      <c r="A49" s="97"/>
      <c r="B49" s="156"/>
      <c r="C49" s="97"/>
      <c r="D49" s="163" t="s">
        <v>233</v>
      </c>
      <c r="E49" s="97"/>
      <c r="F49" s="78"/>
      <c r="G49" s="248"/>
      <c r="H49" s="248"/>
      <c r="I49" s="84"/>
      <c r="J49" s="85"/>
      <c r="K49" s="46"/>
      <c r="L49" s="46"/>
      <c r="M49" s="46"/>
      <c r="N49" s="46"/>
      <c r="O49" s="46"/>
      <c r="P49" s="46"/>
      <c r="Q49" s="78"/>
      <c r="Y49" s="97"/>
    </row>
    <row r="50" spans="1:25" ht="20.100000000000001" customHeight="1" x14ac:dyDescent="0.2">
      <c r="A50" s="97"/>
      <c r="B50" s="156"/>
      <c r="C50" s="97"/>
      <c r="D50" s="71" t="s">
        <v>234</v>
      </c>
      <c r="E50" s="97"/>
      <c r="F50" s="78">
        <f>ROW()</f>
        <v>50</v>
      </c>
      <c r="G50" s="248"/>
      <c r="H50" s="248"/>
      <c r="I50" s="84"/>
      <c r="J50" s="85"/>
      <c r="K50" s="44"/>
      <c r="L50" s="44"/>
      <c r="M50" s="44"/>
      <c r="N50" s="44"/>
      <c r="O50" s="44"/>
      <c r="P50" s="44"/>
      <c r="Q50" s="78"/>
      <c r="Y50" s="97"/>
    </row>
    <row r="51" spans="1:25" ht="20.100000000000001" customHeight="1" x14ac:dyDescent="0.2">
      <c r="A51" s="97"/>
      <c r="B51" s="156"/>
      <c r="C51" s="97"/>
      <c r="D51" s="72" t="s">
        <v>235</v>
      </c>
      <c r="E51" s="97"/>
      <c r="F51" s="78">
        <f>ROW()</f>
        <v>51</v>
      </c>
      <c r="G51" s="248"/>
      <c r="H51" s="248"/>
      <c r="I51" s="84"/>
      <c r="J51" s="85"/>
      <c r="K51" s="44"/>
      <c r="L51" s="44"/>
      <c r="M51" s="44"/>
      <c r="N51" s="44"/>
      <c r="O51" s="44"/>
      <c r="P51" s="44"/>
      <c r="Q51" s="78"/>
      <c r="Y51" s="97"/>
    </row>
    <row r="52" spans="1:25" ht="20.100000000000001" customHeight="1" x14ac:dyDescent="0.2">
      <c r="A52" s="97"/>
      <c r="B52" s="156"/>
      <c r="C52" s="97"/>
      <c r="D52" s="72" t="s">
        <v>236</v>
      </c>
      <c r="E52" s="97"/>
      <c r="F52" s="78">
        <f>ROW()</f>
        <v>52</v>
      </c>
      <c r="G52" s="248"/>
      <c r="H52" s="248"/>
      <c r="I52" s="84"/>
      <c r="J52" s="85"/>
      <c r="K52" s="44"/>
      <c r="L52" s="44"/>
      <c r="M52" s="44"/>
      <c r="N52" s="44"/>
      <c r="O52" s="44"/>
      <c r="P52" s="44"/>
      <c r="Q52" s="78"/>
      <c r="Y52" s="97"/>
    </row>
    <row r="53" spans="1:25" ht="20.100000000000001" customHeight="1" x14ac:dyDescent="0.2">
      <c r="A53" s="97"/>
      <c r="B53" s="156"/>
      <c r="C53" s="97"/>
      <c r="D53" s="72" t="s">
        <v>237</v>
      </c>
      <c r="E53" s="97"/>
      <c r="F53" s="78">
        <f>ROW()</f>
        <v>53</v>
      </c>
      <c r="G53" s="248"/>
      <c r="H53" s="248"/>
      <c r="I53" s="84"/>
      <c r="J53" s="85"/>
      <c r="K53" s="44"/>
      <c r="L53" s="44"/>
      <c r="M53" s="44"/>
      <c r="N53" s="44"/>
      <c r="O53" s="44"/>
      <c r="P53" s="44"/>
      <c r="Q53" s="78"/>
      <c r="Y53" s="97"/>
    </row>
    <row r="54" spans="1:25" ht="20.100000000000001" customHeight="1" x14ac:dyDescent="0.2">
      <c r="A54" s="97"/>
      <c r="B54" s="156"/>
      <c r="C54" s="97"/>
      <c r="D54" s="157" t="s">
        <v>238</v>
      </c>
      <c r="E54" s="97"/>
      <c r="F54" s="78">
        <f>ROW()</f>
        <v>54</v>
      </c>
      <c r="G54" s="248"/>
      <c r="H54" s="248"/>
      <c r="I54" s="84"/>
      <c r="J54" s="85"/>
      <c r="K54" s="44"/>
      <c r="L54" s="44"/>
      <c r="M54" s="44"/>
      <c r="N54" s="44"/>
      <c r="O54" s="44"/>
      <c r="P54" s="44"/>
      <c r="Q54" s="78"/>
      <c r="Y54" s="97"/>
    </row>
    <row r="55" spans="1:25" ht="24.95" customHeight="1" x14ac:dyDescent="0.2">
      <c r="A55" s="97"/>
      <c r="B55" s="156"/>
      <c r="C55" s="97"/>
      <c r="D55" s="163" t="s">
        <v>17</v>
      </c>
      <c r="E55" s="97"/>
      <c r="F55" s="78"/>
      <c r="G55" s="248"/>
      <c r="H55" s="248"/>
      <c r="I55" s="84"/>
      <c r="J55" s="85"/>
      <c r="K55" s="46"/>
      <c r="L55" s="46"/>
      <c r="M55" s="46"/>
      <c r="N55" s="46"/>
      <c r="O55" s="46"/>
      <c r="P55" s="46"/>
      <c r="Q55" s="78"/>
      <c r="Y55" s="97"/>
    </row>
    <row r="56" spans="1:25" ht="20.100000000000001" customHeight="1" x14ac:dyDescent="0.2">
      <c r="A56" s="97"/>
      <c r="B56" s="156"/>
      <c r="C56" s="97"/>
      <c r="D56" s="71" t="s">
        <v>227</v>
      </c>
      <c r="E56" s="97"/>
      <c r="F56" s="78">
        <f>ROW()</f>
        <v>56</v>
      </c>
      <c r="G56" s="248"/>
      <c r="H56" s="248"/>
      <c r="I56" s="84"/>
      <c r="J56" s="85"/>
      <c r="K56" s="44"/>
      <c r="L56" s="44"/>
      <c r="M56" s="44"/>
      <c r="N56" s="44"/>
      <c r="O56" s="44"/>
      <c r="P56" s="44"/>
      <c r="Q56" s="78"/>
      <c r="Y56" s="97"/>
    </row>
    <row r="57" spans="1:25" ht="20.100000000000001" customHeight="1" x14ac:dyDescent="0.2">
      <c r="A57" s="97"/>
      <c r="B57" s="156"/>
      <c r="C57" s="97"/>
      <c r="D57" s="72" t="s">
        <v>221</v>
      </c>
      <c r="E57" s="97"/>
      <c r="F57" s="78">
        <f>ROW()</f>
        <v>57</v>
      </c>
      <c r="G57" s="248"/>
      <c r="H57" s="248"/>
      <c r="I57" s="84"/>
      <c r="J57" s="85"/>
      <c r="K57" s="44"/>
      <c r="L57" s="44"/>
      <c r="M57" s="44"/>
      <c r="N57" s="44"/>
      <c r="O57" s="44"/>
      <c r="P57" s="44"/>
      <c r="Q57" s="78"/>
      <c r="Y57" s="97"/>
    </row>
    <row r="58" spans="1:25" ht="20.100000000000001" customHeight="1" x14ac:dyDescent="0.2">
      <c r="A58" s="97"/>
      <c r="B58" s="156"/>
      <c r="C58" s="97"/>
      <c r="D58" s="72" t="s">
        <v>222</v>
      </c>
      <c r="E58" s="97"/>
      <c r="F58" s="78">
        <f>ROW()</f>
        <v>58</v>
      </c>
      <c r="G58" s="248"/>
      <c r="H58" s="248"/>
      <c r="I58" s="84"/>
      <c r="J58" s="85"/>
      <c r="K58" s="44"/>
      <c r="L58" s="44"/>
      <c r="M58" s="44"/>
      <c r="N58" s="44"/>
      <c r="O58" s="44"/>
      <c r="P58" s="44"/>
      <c r="Q58" s="78"/>
      <c r="Y58" s="97"/>
    </row>
    <row r="59" spans="1:25" ht="20.100000000000001" customHeight="1" x14ac:dyDescent="0.2">
      <c r="A59" s="97"/>
      <c r="B59" s="156"/>
      <c r="C59" s="97"/>
      <c r="D59" s="72" t="s">
        <v>223</v>
      </c>
      <c r="E59" s="97"/>
      <c r="F59" s="78">
        <f>ROW()</f>
        <v>59</v>
      </c>
      <c r="G59" s="248"/>
      <c r="H59" s="248"/>
      <c r="I59" s="84"/>
      <c r="J59" s="85"/>
      <c r="K59" s="44"/>
      <c r="L59" s="44"/>
      <c r="M59" s="44"/>
      <c r="N59" s="44"/>
      <c r="O59" s="44"/>
      <c r="P59" s="44"/>
      <c r="Q59" s="78"/>
      <c r="Y59" s="97"/>
    </row>
    <row r="60" spans="1:25" ht="20.100000000000001" customHeight="1" x14ac:dyDescent="0.2">
      <c r="A60" s="97"/>
      <c r="B60" s="156"/>
      <c r="C60" s="97"/>
      <c r="D60" s="72" t="s">
        <v>224</v>
      </c>
      <c r="E60" s="97"/>
      <c r="F60" s="78">
        <f>ROW()</f>
        <v>60</v>
      </c>
      <c r="G60" s="248"/>
      <c r="H60" s="248"/>
      <c r="I60" s="84"/>
      <c r="J60" s="85"/>
      <c r="K60" s="44"/>
      <c r="L60" s="44"/>
      <c r="M60" s="44"/>
      <c r="N60" s="44"/>
      <c r="O60" s="44"/>
      <c r="P60" s="44"/>
      <c r="Q60" s="78"/>
      <c r="Y60" s="97"/>
    </row>
    <row r="61" spans="1:25" ht="20.100000000000001" customHeight="1" x14ac:dyDescent="0.2">
      <c r="A61" s="97"/>
      <c r="B61" s="156"/>
      <c r="C61" s="97"/>
      <c r="D61" s="157" t="s">
        <v>239</v>
      </c>
      <c r="E61" s="97"/>
      <c r="F61" s="78">
        <f>ROW()</f>
        <v>61</v>
      </c>
      <c r="G61" s="248"/>
      <c r="H61" s="248"/>
      <c r="I61" s="84"/>
      <c r="J61" s="85"/>
      <c r="K61" s="44"/>
      <c r="L61" s="44"/>
      <c r="M61" s="44"/>
      <c r="N61" s="44"/>
      <c r="O61" s="44"/>
      <c r="P61" s="44"/>
      <c r="Q61" s="78"/>
      <c r="Y61" s="97"/>
    </row>
    <row r="62" spans="1:25" ht="24.95" customHeight="1" x14ac:dyDescent="0.2">
      <c r="A62" s="97"/>
      <c r="B62" s="156"/>
      <c r="C62" s="97"/>
      <c r="D62" s="162" t="s">
        <v>240</v>
      </c>
      <c r="E62" s="97"/>
      <c r="F62" s="78">
        <f>ROW()</f>
        <v>62</v>
      </c>
      <c r="G62" s="249"/>
      <c r="H62" s="249"/>
      <c r="I62" s="84"/>
      <c r="J62" s="85"/>
      <c r="K62" s="44"/>
      <c r="L62" s="44"/>
      <c r="M62" s="44"/>
      <c r="N62" s="44"/>
      <c r="O62" s="44"/>
      <c r="P62" s="44"/>
      <c r="Q62" s="78"/>
      <c r="Y62" s="97"/>
    </row>
    <row r="63" spans="1:25" ht="20.100000000000001" customHeight="1" x14ac:dyDescent="0.2">
      <c r="A63" s="97"/>
      <c r="B63" s="156"/>
      <c r="C63" s="97"/>
      <c r="D63" s="72" t="s">
        <v>241</v>
      </c>
      <c r="E63" s="97"/>
      <c r="F63" s="78">
        <f>ROW()</f>
        <v>63</v>
      </c>
      <c r="G63" s="249"/>
      <c r="H63" s="249"/>
      <c r="I63" s="84"/>
      <c r="J63" s="85"/>
      <c r="K63" s="44"/>
      <c r="L63" s="44"/>
      <c r="M63" s="55"/>
      <c r="N63" s="44"/>
      <c r="O63" s="44"/>
      <c r="P63" s="55"/>
      <c r="Q63" s="78"/>
      <c r="Y63" s="97"/>
    </row>
    <row r="64" spans="1:25" s="97" customFormat="1" ht="6" customHeight="1" x14ac:dyDescent="0.2">
      <c r="B64" s="40"/>
      <c r="C64" s="40"/>
      <c r="D64" s="40"/>
      <c r="E64" s="40"/>
      <c r="F64" s="40"/>
      <c r="G64" s="23"/>
      <c r="H64" s="23"/>
      <c r="I64" s="40"/>
      <c r="J64" s="40"/>
      <c r="K64" s="40"/>
      <c r="L64" s="40"/>
      <c r="M64" s="40"/>
      <c r="N64" s="40"/>
      <c r="O64" s="40"/>
      <c r="P64" s="40"/>
      <c r="Q64" s="40"/>
    </row>
    <row r="65" spans="2:16" s="97" customFormat="1" ht="13.5" customHeight="1" x14ac:dyDescent="0.2">
      <c r="G65" s="20"/>
      <c r="H65" s="20"/>
    </row>
    <row r="66" spans="2:16" s="97" customFormat="1" x14ac:dyDescent="0.2">
      <c r="B66" s="218" t="s">
        <v>353</v>
      </c>
      <c r="D66" s="97" t="s">
        <v>289</v>
      </c>
      <c r="G66" s="20"/>
      <c r="H66" s="20"/>
    </row>
    <row r="67" spans="2:16" s="97" customFormat="1" ht="12.95" customHeight="1" x14ac:dyDescent="0.2">
      <c r="G67" s="20"/>
      <c r="H67" s="20"/>
      <c r="K67" s="312" t="str">
        <f>IF(ABS(K27-SUM(K24,K26,K25,K23,K22))&lt;=0.5,"OK","K27: ERROR")</f>
        <v>OK</v>
      </c>
      <c r="L67" s="312" t="str">
        <f>IF(ABS(L27-SUM(L24,L26,L25,L23,L22))&lt;=0.5,"OK","L27: ERROR")</f>
        <v>OK</v>
      </c>
      <c r="M67" s="312" t="str">
        <f>IF(ABS(M27-SUM(M24,M26,M25,M23,M22))&lt;=0.5,"OK","M27: ERROR")</f>
        <v>OK</v>
      </c>
      <c r="N67" s="312" t="str">
        <f>IF(ABS(N27-SUM(N24,N26,N25,N23,N22))&lt;=0.5,"OK","N27: ERROR")</f>
        <v>OK</v>
      </c>
      <c r="O67" s="312" t="str">
        <f>IF(ABS(O27-SUM(O24,O26,O25,O23,O22))&lt;=0.5,"OK","O27: ERROR")</f>
        <v>OK</v>
      </c>
      <c r="P67" s="312" t="str">
        <f>IF(ABS(P27-SUM(P24,P26,P25,P23,P22))&lt;=0.5,"OK","P27: ERROR")</f>
        <v>OK</v>
      </c>
    </row>
    <row r="68" spans="2:16" s="97" customFormat="1" ht="12.95" customHeight="1" x14ac:dyDescent="0.2">
      <c r="G68" s="20"/>
      <c r="H68" s="20"/>
      <c r="K68" s="312" t="str">
        <f>IF(ABS(K34-SUM(K31,K33,K32,K30,K29))&lt;=0.5,"OK","K34: ERROR")</f>
        <v>OK</v>
      </c>
      <c r="L68" s="312" t="str">
        <f>IF(ABS(L34-SUM(L31,L33,L32,L30,L29))&lt;=0.5,"OK","L34: ERROR")</f>
        <v>OK</v>
      </c>
      <c r="M68" s="312" t="str">
        <f>IF(ABS(M34-SUM(M31,M33,M32,M30,M29))&lt;=0.5,"OK","M34: ERROR")</f>
        <v>OK</v>
      </c>
      <c r="N68" s="312" t="str">
        <f>IF(ABS(N34-SUM(N31,N33,N32,N30,N29))&lt;=0.5,"OK","N34: ERROR")</f>
        <v>OK</v>
      </c>
      <c r="O68" s="312" t="str">
        <f>IF(ABS(O34-SUM(O31,O33,O32,O30,O29))&lt;=0.5,"OK","O34: ERROR")</f>
        <v>OK</v>
      </c>
      <c r="P68" s="312" t="str">
        <f>IF(ABS(P34-SUM(P31,P33,P32,P30,P29))&lt;=0.5,"OK","P34: ERROR")</f>
        <v>OK</v>
      </c>
    </row>
    <row r="69" spans="2:16" s="97" customFormat="1" ht="12.95" customHeight="1" x14ac:dyDescent="0.2">
      <c r="G69" s="20"/>
      <c r="H69" s="20"/>
      <c r="K69" s="312" t="str">
        <f>IF(ABS(K41-SUM(K38,K40,K39,K37,K36))&lt;=0.5,"OK","K41: ERROR")</f>
        <v>OK</v>
      </c>
      <c r="L69" s="312" t="str">
        <f>IF(ABS(L41-SUM(L38,L40,L39,L37,L36))&lt;=0.5,"OK","L41: ERROR")</f>
        <v>OK</v>
      </c>
      <c r="M69" s="312" t="str">
        <f>IF(ABS(M41-SUM(M38,M40,M39,M37,M36))&lt;=0.5,"OK","M41: ERROR")</f>
        <v>OK</v>
      </c>
      <c r="N69" s="312" t="str">
        <f>IF(ABS(N41-SUM(N38,N40,N39,N37,N36))&lt;=0.5,"OK","N41: ERROR")</f>
        <v>OK</v>
      </c>
      <c r="O69" s="312" t="str">
        <f>IF(ABS(O41-SUM(O38,O40,O39,O37,O36))&lt;=0.5,"OK","O41: ERROR")</f>
        <v>OK</v>
      </c>
      <c r="P69" s="312" t="str">
        <f>IF(ABS(P41-SUM(P38,P40,P39,P37,P36))&lt;=0.5,"OK","P41: ERROR")</f>
        <v>OK</v>
      </c>
    </row>
    <row r="70" spans="2:16" s="97" customFormat="1" ht="12.95" customHeight="1" x14ac:dyDescent="0.2">
      <c r="G70" s="20"/>
      <c r="H70" s="20"/>
      <c r="K70" s="312" t="str">
        <f>IF(ABS(K48-SUM(K45,K47,K46,K44,K43))&lt;=0.5,"OK","K48: ERROR")</f>
        <v>OK</v>
      </c>
      <c r="L70" s="312" t="str">
        <f>IF(ABS(L48-SUM(L45,L47,L46,L44,L43))&lt;=0.5,"OK","L48: ERROR")</f>
        <v>OK</v>
      </c>
      <c r="M70" s="312" t="str">
        <f>IF(ABS(M48-SUM(M45,M47,M46,M44,M43))&lt;=0.5,"OK","M48: ERROR")</f>
        <v>OK</v>
      </c>
      <c r="N70" s="312" t="str">
        <f>IF(ABS(N48-SUM(N45,N47,N46,N44,N43))&lt;=0.5,"OK","N48: ERROR")</f>
        <v>OK</v>
      </c>
      <c r="O70" s="312" t="str">
        <f>IF(ABS(O48-SUM(O45,O47,O46,O44,O43))&lt;=0.5,"OK","O48: ERROR")</f>
        <v>OK</v>
      </c>
      <c r="P70" s="312" t="str">
        <f>IF(ABS(P48-SUM(P45,P47,P46,P44,P43))&lt;=0.5,"OK","P48: ERROR")</f>
        <v>OK</v>
      </c>
    </row>
    <row r="71" spans="2:16" s="97" customFormat="1" ht="12.95" customHeight="1" x14ac:dyDescent="0.2">
      <c r="G71" s="20"/>
      <c r="H71" s="20"/>
      <c r="K71" s="312" t="str">
        <f>IF(ABS(K54-SUM(K50,K52,K51,K53))&lt;=0.5,"OK","K54: ERROR")</f>
        <v>OK</v>
      </c>
      <c r="L71" s="312" t="str">
        <f>IF(ABS(L54-SUM(L50,L52,L51,L53))&lt;=0.5,"OK","L54: ERROR")</f>
        <v>OK</v>
      </c>
      <c r="M71" s="312" t="str">
        <f>IF(ABS(M54-SUM(M50,M52,M51,M53))&lt;=0.5,"OK","M54: ERROR")</f>
        <v>OK</v>
      </c>
      <c r="N71" s="312" t="str">
        <f>IF(ABS(N54-SUM(N50,N52,N51,N53))&lt;=0.5,"OK","N54: ERROR")</f>
        <v>OK</v>
      </c>
      <c r="O71" s="312" t="str">
        <f>IF(ABS(O54-SUM(O50,O52,O51,O53))&lt;=0.5,"OK","O54: ERROR")</f>
        <v>OK</v>
      </c>
      <c r="P71" s="312" t="str">
        <f>IF(ABS(P54-SUM(P50,P52,P51,P53))&lt;=0.5,"OK","P54: ERROR")</f>
        <v>OK</v>
      </c>
    </row>
    <row r="72" spans="2:16" s="97" customFormat="1" ht="12.95" customHeight="1" x14ac:dyDescent="0.2">
      <c r="G72" s="20"/>
      <c r="H72" s="20"/>
      <c r="K72" s="312" t="str">
        <f>IF(ABS(K61-SUM(K58,K60,K59,K57,K56))&lt;=0.5,"OK","K61: ERROR")</f>
        <v>OK</v>
      </c>
      <c r="L72" s="312" t="str">
        <f>IF(ABS(L61-SUM(L58,L60,L59,L57,L56))&lt;=0.5,"OK","L61: ERROR")</f>
        <v>OK</v>
      </c>
      <c r="M72" s="312" t="str">
        <f>IF(ABS(M61-SUM(M58,M60,M59,M57,M56))&lt;=0.5,"OK","M61: ERROR")</f>
        <v>OK</v>
      </c>
      <c r="N72" s="312" t="str">
        <f>IF(ABS(N61-SUM(N58,N60,N59,N57,N56))&lt;=0.5,"OK","N61: ERROR")</f>
        <v>OK</v>
      </c>
      <c r="O72" s="312" t="str">
        <f>IF(ABS(O61-SUM(O58,O60,O59,O57,O56))&lt;=0.5,"OK","O61: ERROR")</f>
        <v>OK</v>
      </c>
      <c r="P72" s="312" t="str">
        <f>IF(ABS(P61-SUM(P58,P60,P59,P57,P56))&lt;=0.5,"OK","P61: ERROR")</f>
        <v>OK</v>
      </c>
    </row>
    <row r="73" spans="2:16" s="97" customFormat="1" ht="12.95" customHeight="1" x14ac:dyDescent="0.2">
      <c r="G73" s="20"/>
      <c r="H73" s="20"/>
      <c r="K73" s="312" t="str">
        <f>IF(ABS(K62-(K27+K34+K41+K48+K54+K61))&lt;=0.5,"OK","K62: ERROR")</f>
        <v>OK</v>
      </c>
      <c r="L73" s="312" t="str">
        <f>IF(ABS(L62-(L27+L34+L41+L48+L54+L61))&lt;=0.5,"OK","L62: ERROR")</f>
        <v>OK</v>
      </c>
      <c r="M73" s="312" t="str">
        <f>IF(ABS(M62-(M27+M34+M41+M48+M54+M61))&lt;=0.5,"OK","M62: ERROR")</f>
        <v>OK</v>
      </c>
      <c r="N73" s="312" t="str">
        <f>IF(ABS(N62-(N27+N34+N41+N48+N54+N61))&lt;=0.5,"OK","N62: ERROR")</f>
        <v>OK</v>
      </c>
      <c r="O73" s="312" t="str">
        <f>IF(ABS(O62-(O27+O34+O41+O48+O54+O61))&lt;=0.5,"OK","O62: ERROR")</f>
        <v>OK</v>
      </c>
      <c r="P73" s="312" t="str">
        <f>IF(ABS(P62-(P27+P34+P41+P48+P54+P61))&lt;=0.5,"OK","P62: ERROR")</f>
        <v>OK</v>
      </c>
    </row>
    <row r="74" spans="2:16" s="97" customFormat="1" ht="12.95" customHeight="1" x14ac:dyDescent="0.2">
      <c r="G74" s="20"/>
      <c r="H74" s="20"/>
      <c r="K74" s="312" t="str">
        <f>IF(K62-SUM(K63)&gt;=-0.5,"OK","K62: WARNING")</f>
        <v>OK</v>
      </c>
      <c r="L74" s="312" t="str">
        <f>IF(L62-SUM(L63)&gt;=-0.5,"OK","L62: WARNING")</f>
        <v>OK</v>
      </c>
      <c r="N74" s="312" t="str">
        <f>IF(N62-SUM(N63)&gt;=-0.5,"OK","N62: WARNING")</f>
        <v>OK</v>
      </c>
      <c r="O74" s="312" t="str">
        <f>IF(O62-SUM(O63)&gt;=-0.5,"OK","O62: WARNING")</f>
        <v>OK</v>
      </c>
    </row>
    <row r="75" spans="2:16" s="97" customFormat="1" ht="12.95" customHeight="1" x14ac:dyDescent="0.2">
      <c r="G75" s="20"/>
      <c r="H75" s="20"/>
    </row>
    <row r="76" spans="2:16" s="97" customFormat="1" ht="12.95" customHeight="1" x14ac:dyDescent="0.2">
      <c r="G76" s="20"/>
      <c r="H76" s="20"/>
    </row>
    <row r="77" spans="2:16" s="97" customFormat="1" ht="12.95" customHeight="1" x14ac:dyDescent="0.2">
      <c r="G77" s="20"/>
      <c r="H77" s="20"/>
    </row>
    <row r="78" spans="2:16" s="97" customFormat="1" ht="12.95" customHeight="1" x14ac:dyDescent="0.2">
      <c r="G78" s="20"/>
      <c r="H78" s="20"/>
    </row>
    <row r="79" spans="2:16" s="97" customFormat="1" x14ac:dyDescent="0.2">
      <c r="G79" s="20"/>
      <c r="H79" s="20"/>
    </row>
    <row r="80" spans="2:16" s="97" customFormat="1" x14ac:dyDescent="0.2">
      <c r="G80" s="20"/>
      <c r="H80" s="20"/>
    </row>
    <row r="81" spans="7:8" s="97" customFormat="1" x14ac:dyDescent="0.2">
      <c r="G81" s="20"/>
      <c r="H81" s="20"/>
    </row>
    <row r="82" spans="7:8" s="97" customFormat="1" x14ac:dyDescent="0.2">
      <c r="G82" s="20"/>
      <c r="H82" s="20"/>
    </row>
    <row r="83" spans="7:8" s="97" customFormat="1" x14ac:dyDescent="0.2">
      <c r="G83" s="20"/>
      <c r="H83" s="20"/>
    </row>
    <row r="84" spans="7:8" s="97" customFormat="1" x14ac:dyDescent="0.2">
      <c r="G84" s="20"/>
      <c r="H84" s="20"/>
    </row>
    <row r="85" spans="7:8" s="97" customFormat="1" x14ac:dyDescent="0.2">
      <c r="G85" s="20"/>
      <c r="H85" s="20"/>
    </row>
    <row r="86" spans="7:8" s="97" customFormat="1" x14ac:dyDescent="0.2">
      <c r="G86" s="20"/>
      <c r="H86" s="20"/>
    </row>
    <row r="87" spans="7:8" s="97" customFormat="1" x14ac:dyDescent="0.2">
      <c r="G87" s="20"/>
      <c r="H87" s="20"/>
    </row>
    <row r="88" spans="7:8" s="97" customFormat="1" x14ac:dyDescent="0.2">
      <c r="G88" s="20"/>
      <c r="H88" s="20"/>
    </row>
    <row r="89" spans="7:8" s="97" customFormat="1" x14ac:dyDescent="0.2">
      <c r="G89" s="20"/>
      <c r="H89" s="20"/>
    </row>
    <row r="90" spans="7:8" s="97" customFormat="1" x14ac:dyDescent="0.2">
      <c r="G90" s="20"/>
      <c r="H90" s="20"/>
    </row>
    <row r="91" spans="7:8" s="97" customFormat="1" x14ac:dyDescent="0.2">
      <c r="G91" s="20"/>
      <c r="H91" s="20"/>
    </row>
    <row r="92" spans="7:8" s="97" customFormat="1" x14ac:dyDescent="0.2">
      <c r="G92" s="20"/>
      <c r="H92" s="20"/>
    </row>
    <row r="93" spans="7:8" s="97" customFormat="1" x14ac:dyDescent="0.2">
      <c r="G93" s="20"/>
      <c r="H93" s="20"/>
    </row>
    <row r="94" spans="7:8" s="97" customFormat="1" x14ac:dyDescent="0.2">
      <c r="G94" s="20"/>
      <c r="H94" s="20"/>
    </row>
    <row r="95" spans="7:8" s="97" customFormat="1" x14ac:dyDescent="0.2">
      <c r="G95" s="20"/>
      <c r="H95" s="20"/>
    </row>
    <row r="96" spans="7:8" s="97" customFormat="1" x14ac:dyDescent="0.2">
      <c r="G96" s="20"/>
      <c r="H96" s="20"/>
    </row>
    <row r="97" spans="7:8" s="97" customFormat="1" x14ac:dyDescent="0.2">
      <c r="G97" s="20"/>
      <c r="H97" s="20"/>
    </row>
    <row r="98" spans="7:8" s="97" customFormat="1" x14ac:dyDescent="0.2">
      <c r="G98" s="20"/>
      <c r="H98" s="20"/>
    </row>
    <row r="99" spans="7:8" s="97" customFormat="1" x14ac:dyDescent="0.2">
      <c r="G99" s="20"/>
      <c r="H99" s="20"/>
    </row>
  </sheetData>
  <sheetProtection sheet="1" objects="1" scenarios="1"/>
  <mergeCells count="6">
    <mergeCell ref="K16:M16"/>
    <mergeCell ref="N16:P16"/>
    <mergeCell ref="K1:O1"/>
    <mergeCell ref="K2:P2"/>
    <mergeCell ref="K19:M19"/>
    <mergeCell ref="N19:P19"/>
  </mergeCells>
  <conditionalFormatting sqref="K67:P74">
    <cfRule type="expression" dxfId="27" priority="1">
      <formula>ISNUMBER(SEARCH("ERROR",K67))</formula>
    </cfRule>
    <cfRule type="expression" dxfId="26" priority="2">
      <formula>ISNUMBER(SEARCH("WARNING",K67))</formula>
    </cfRule>
    <cfRule type="expression" dxfId="25" priority="3">
      <formula>ISNUMBER(SEARCH("OK",K67))</formula>
    </cfRule>
  </conditionalFormatting>
  <conditionalFormatting sqref="B5">
    <cfRule type="expression" dxfId="24" priority="4">
      <formula>OR(B5=0,B5="0")</formula>
    </cfRule>
    <cfRule type="expression" dxfId="23" priority="5">
      <formula>B5&gt;0</formula>
    </cfRule>
  </conditionalFormatting>
  <conditionalFormatting sqref="B6">
    <cfRule type="expression" dxfId="22" priority="6">
      <formula>OR(B6=0,B6="0")</formula>
    </cfRule>
    <cfRule type="expression" dxfId="21" priority="7">
      <formula>B6&gt;0</formula>
    </cfRule>
  </conditionalFormatting>
  <hyperlinks>
    <hyperlink ref="K67" location="Validation_D004_AU306A_K27_0" display="Validation_D004_AU306A_K27_0"/>
    <hyperlink ref="L67" location="Validation_D004_AU306A_L27_0" display="Validation_D004_AU306A_L27_0"/>
    <hyperlink ref="M67" location="Validation_D004_AU306A_M27_0" display="Validation_D004_AU306A_M27_0"/>
    <hyperlink ref="N67" location="Validation_D004_AU306A_N27_0" display="Validation_D004_AU306A_N27_0"/>
    <hyperlink ref="O67" location="Validation_D004_AU306A_O27_0" display="Validation_D004_AU306A_O27_0"/>
    <hyperlink ref="P67" location="Validation_D004_AU306A_P27_0" display="Validation_D004_AU306A_P27_0"/>
    <hyperlink ref="K68" location="Validation_D004_AU306A_K34_0" display="Validation_D004_AU306A_K34_0"/>
    <hyperlink ref="L68" location="Validation_D004_AU306A_L34_0" display="Validation_D004_AU306A_L34_0"/>
    <hyperlink ref="M68" location="Validation_D004_AU306A_M34_0" display="Validation_D004_AU306A_M34_0"/>
    <hyperlink ref="N68" location="Validation_D004_AU306A_N34_0" display="Validation_D004_AU306A_N34_0"/>
    <hyperlink ref="O68" location="Validation_D004_AU306A_O34_0" display="Validation_D004_AU306A_O34_0"/>
    <hyperlink ref="P68" location="Validation_D004_AU306A_P34_0" display="Validation_D004_AU306A_P34_0"/>
    <hyperlink ref="K69" location="Validation_D004_AU306A_K41_0" display="Validation_D004_AU306A_K41_0"/>
    <hyperlink ref="L69" location="Validation_D004_AU306A_L41_0" display="Validation_D004_AU306A_L41_0"/>
    <hyperlink ref="M69" location="Validation_D004_AU306A_M41_0" display="Validation_D004_AU306A_M41_0"/>
    <hyperlink ref="N69" location="Validation_D004_AU306A_N41_0" display="Validation_D004_AU306A_N41_0"/>
    <hyperlink ref="O69" location="Validation_D004_AU306A_O41_0" display="Validation_D004_AU306A_O41_0"/>
    <hyperlink ref="P69" location="Validation_D004_AU306A_P41_0" display="Validation_D004_AU306A_P41_0"/>
    <hyperlink ref="K70" location="Validation_D004_AU306A_K48_0" display="Validation_D004_AU306A_K48_0"/>
    <hyperlink ref="L70" location="Validation_D004_AU306A_L48_0" display="Validation_D004_AU306A_L48_0"/>
    <hyperlink ref="M70" location="Validation_D004_AU306A_M48_0" display="Validation_D004_AU306A_M48_0"/>
    <hyperlink ref="N70" location="Validation_D004_AU306A_N48_0" display="Validation_D004_AU306A_N48_0"/>
    <hyperlink ref="O70" location="Validation_D004_AU306A_O48_0" display="Validation_D004_AU306A_O48_0"/>
    <hyperlink ref="P70" location="Validation_D004_AU306A_P48_0" display="Validation_D004_AU306A_P48_0"/>
    <hyperlink ref="K71" location="Validation_D005_AU306A_K54_0" display="Validation_D005_AU306A_K54_0"/>
    <hyperlink ref="L71" location="Validation_D005_AU306A_L54_0" display="Validation_D005_AU306A_L54_0"/>
    <hyperlink ref="M71" location="Validation_D005_AU306A_M54_0" display="Validation_D005_AU306A_M54_0"/>
    <hyperlink ref="N71" location="Validation_D005_AU306A_N54_0" display="Validation_D005_AU306A_N54_0"/>
    <hyperlink ref="O71" location="Validation_D005_AU306A_O54_0" display="Validation_D005_AU306A_O54_0"/>
    <hyperlink ref="P71" location="Validation_D005_AU306A_P54_0" display="Validation_D005_AU306A_P54_0"/>
    <hyperlink ref="K72" location="Validation_D004_AU306A_K61_0" display="Validation_D004_AU306A_K61_0"/>
    <hyperlink ref="L72" location="Validation_D004_AU306A_L61_0" display="Validation_D004_AU306A_L61_0"/>
    <hyperlink ref="M72" location="Validation_D004_AU306A_M61_0" display="Validation_D004_AU306A_M61_0"/>
    <hyperlink ref="N72" location="Validation_D004_AU306A_N61_0" display="Validation_D004_AU306A_N61_0"/>
    <hyperlink ref="O72" location="Validation_D004_AU306A_O61_0" display="Validation_D004_AU306A_O61_0"/>
    <hyperlink ref="P72" location="Validation_D004_AU306A_P61_0" display="Validation_D004_AU306A_P61_0"/>
    <hyperlink ref="K73" location="Validation_KD003_AU306A_K62_0" display="Validation_KD003_AU306A_K62_0"/>
    <hyperlink ref="K74" location="Validation_D016_AU306A_K62_0" display="Validation_D016_AU306A_K62_0"/>
    <hyperlink ref="L73" location="Validation_KD003_AU306A_L62_0" display="Validation_KD003_AU306A_L62_0"/>
    <hyperlink ref="L74" location="Validation_D016_AU306A_L62_0" display="Validation_D016_AU306A_L62_0"/>
    <hyperlink ref="M73" location="Validation_KD003_AU306A_M62_0" display="Validation_KD003_AU306A_M62_0"/>
    <hyperlink ref="N73" location="Validation_KD003_AU306A_N62_0" display="Validation_KD003_AU306A_N62_0"/>
    <hyperlink ref="N74" location="Validation_D016_AU306A_N62_0" display="Validation_D016_AU306A_N62_0"/>
    <hyperlink ref="O73" location="Validation_KD003_AU306A_O62_0" display="Validation_KD003_AU306A_O62_0"/>
    <hyperlink ref="O74" location="Validation_D016_AU306A_O62_0" display="Validation_D016_AU306A_O62_0"/>
    <hyperlink ref="P73" location="Validation_KD003_AU306A_P62_0" display="Validation_KD003_AU306A_P62_0"/>
  </hyperlinks>
  <printOptions gridLinesSet="0"/>
  <pageMargins left="0.39370078740157483" right="0.39370078740157483" top="0.47244094488188981" bottom="0.59055118110236227" header="0.31496062992125984" footer="0.31496062992125984"/>
  <pageSetup paperSize="9" scale="50" orientation="portrait" r:id="rId1"/>
  <headerFooter>
    <oddFooter>&amp;L&amp;G   &amp;"Arial,Fett"vertraulich&amp;C&amp;D&amp;RSeite &amp;P</oddFoot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A1:W60"/>
  <sheetViews>
    <sheetView showGridLines="0" showRowColHeaders="0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1" sqref="K21"/>
    </sheetView>
  </sheetViews>
  <sheetFormatPr baseColWidth="10" defaultColWidth="11.5703125" defaultRowHeight="12.75" x14ac:dyDescent="0.2"/>
  <cols>
    <col min="1" max="1" width="1.85546875" style="20" hidden="1" customWidth="1"/>
    <col min="2" max="2" width="13.42578125" style="20" bestFit="1" customWidth="1"/>
    <col min="3" max="3" width="9.7109375" style="20" hidden="1" customWidth="1"/>
    <col min="4" max="4" width="70.7109375" style="20" customWidth="1"/>
    <col min="5" max="5" width="4.7109375" style="20" hidden="1" customWidth="1"/>
    <col min="6" max="6" width="4.7109375" style="20" customWidth="1"/>
    <col min="7" max="8" width="8.140625" style="62" hidden="1" customWidth="1"/>
    <col min="9" max="9" width="5.7109375" style="62" hidden="1" customWidth="1"/>
    <col min="10" max="10" width="8" style="20" hidden="1" customWidth="1"/>
    <col min="11" max="12" width="20.7109375" style="20" customWidth="1"/>
    <col min="13" max="13" width="1.7109375" style="20" customWidth="1"/>
    <col min="14" max="14" width="9.5703125" style="20" customWidth="1"/>
    <col min="15" max="15" width="12.7109375" style="20" customWidth="1"/>
    <col min="16" max="22" width="11.7109375" style="20" customWidth="1" collapsed="1"/>
    <col min="23" max="23" width="11.7109375" style="97" customWidth="1"/>
    <col min="24" max="29" width="11.7109375" style="20" customWidth="1"/>
    <col min="30" max="16384" width="11.5703125" style="20"/>
  </cols>
  <sheetData>
    <row r="1" spans="1:23" ht="21.95" customHeight="1" x14ac:dyDescent="0.25">
      <c r="A1" s="21"/>
      <c r="B1" s="56" t="str">
        <f>I_ReportName</f>
        <v>AUR_K</v>
      </c>
      <c r="D1" s="16" t="s">
        <v>1</v>
      </c>
      <c r="E1" s="21"/>
      <c r="H1" s="63"/>
      <c r="I1" s="63"/>
      <c r="K1" s="339" t="s">
        <v>48</v>
      </c>
      <c r="L1" s="339"/>
      <c r="O1" s="29"/>
      <c r="P1" s="29"/>
      <c r="Q1" s="29"/>
      <c r="R1" s="29"/>
    </row>
    <row r="2" spans="1:23" ht="21.95" customHeight="1" x14ac:dyDescent="0.25">
      <c r="A2" s="21"/>
      <c r="B2" s="56" t="s">
        <v>308</v>
      </c>
      <c r="D2" s="16" t="s">
        <v>14</v>
      </c>
      <c r="E2" s="21"/>
      <c r="H2" s="63"/>
      <c r="I2" s="63"/>
      <c r="K2" s="216" t="s">
        <v>385</v>
      </c>
      <c r="L2" s="215"/>
      <c r="O2" s="30"/>
      <c r="P2" s="30"/>
      <c r="Q2" s="30"/>
      <c r="R2" s="30"/>
    </row>
    <row r="3" spans="1:23" ht="21.95" customHeight="1" x14ac:dyDescent="0.25">
      <c r="A3" s="21"/>
      <c r="B3" s="56" t="str">
        <f>I_SubjectId</f>
        <v>XXXXXX</v>
      </c>
      <c r="D3" s="16" t="s">
        <v>405</v>
      </c>
      <c r="E3" s="21"/>
      <c r="H3" s="63"/>
      <c r="I3" s="63"/>
      <c r="K3" s="47" t="s">
        <v>390</v>
      </c>
      <c r="L3" s="48"/>
      <c r="O3" s="31"/>
      <c r="P3" s="31"/>
      <c r="Q3" s="31"/>
      <c r="R3" s="31"/>
    </row>
    <row r="4" spans="1:23" ht="21.95" customHeight="1" x14ac:dyDescent="0.2">
      <c r="A4" s="25"/>
      <c r="B4" s="57" t="str">
        <f>I_ReferDate</f>
        <v>TT.MM.JJJJ</v>
      </c>
      <c r="D4" s="16" t="s">
        <v>3</v>
      </c>
      <c r="E4" s="25"/>
      <c r="H4" s="63"/>
      <c r="I4" s="63"/>
      <c r="K4" s="164"/>
    </row>
    <row r="5" spans="1:23" s="27" customFormat="1" ht="20.100000000000001" customHeight="1" x14ac:dyDescent="0.2">
      <c r="A5" s="97"/>
      <c r="B5" s="97">
        <f>COUNTIFS(K28,"*ERROR*")+COUNTIFS(O28:P28,"*ERROR*")</f>
        <v>0</v>
      </c>
      <c r="C5" s="97"/>
      <c r="D5" s="16" t="s">
        <v>382</v>
      </c>
      <c r="E5" s="97"/>
      <c r="F5" s="97"/>
      <c r="G5" s="64"/>
      <c r="H5" s="65"/>
      <c r="I5" s="65"/>
      <c r="J5" s="97"/>
      <c r="K5" s="97" t="s">
        <v>43</v>
      </c>
      <c r="L5" s="97"/>
      <c r="M5" s="97"/>
      <c r="T5" s="20"/>
      <c r="U5" s="20"/>
      <c r="V5" s="20"/>
      <c r="W5" s="97"/>
    </row>
    <row r="6" spans="1:23" s="27" customFormat="1" ht="20.100000000000001" customHeight="1" x14ac:dyDescent="0.2">
      <c r="A6" s="97"/>
      <c r="B6" s="97">
        <f>COUNTIFS(K28,"*WARNING*")+COUNTIFS(O28:P28,"*WARNING*")</f>
        <v>0</v>
      </c>
      <c r="C6" s="97"/>
      <c r="D6" s="16" t="s">
        <v>383</v>
      </c>
      <c r="E6" s="97"/>
      <c r="F6" s="97"/>
      <c r="G6" s="64"/>
      <c r="H6" s="65"/>
      <c r="I6" s="65"/>
      <c r="J6" s="97"/>
      <c r="K6" s="97"/>
      <c r="L6" s="97"/>
      <c r="M6" s="97"/>
      <c r="T6" s="20"/>
      <c r="U6" s="20"/>
      <c r="V6" s="20"/>
      <c r="W6" s="97"/>
    </row>
    <row r="7" spans="1:23" ht="15" hidden="1" customHeight="1" x14ac:dyDescent="0.2">
      <c r="A7" s="97"/>
      <c r="B7" s="97"/>
      <c r="C7" s="97"/>
      <c r="D7" s="97"/>
      <c r="E7" s="97"/>
      <c r="F7" s="97"/>
      <c r="G7" s="65"/>
      <c r="H7" s="65"/>
      <c r="I7" s="65"/>
      <c r="J7" s="97"/>
      <c r="K7" s="97"/>
      <c r="L7" s="97"/>
      <c r="M7" s="97"/>
    </row>
    <row r="8" spans="1:23" ht="15" hidden="1" customHeight="1" x14ac:dyDescent="0.2">
      <c r="A8" s="97"/>
      <c r="B8" s="97"/>
      <c r="C8" s="97"/>
      <c r="D8" s="97"/>
      <c r="E8" s="97"/>
      <c r="F8" s="97"/>
      <c r="G8" s="65"/>
      <c r="H8" s="65"/>
      <c r="I8" s="65"/>
      <c r="J8" s="97"/>
      <c r="K8" s="97"/>
      <c r="L8" s="97"/>
      <c r="M8" s="97"/>
    </row>
    <row r="9" spans="1:23" ht="15" hidden="1" customHeight="1" x14ac:dyDescent="0.2">
      <c r="A9" s="97"/>
      <c r="B9" s="97"/>
      <c r="C9" s="97"/>
      <c r="D9" s="97"/>
      <c r="E9" s="97"/>
      <c r="F9" s="97"/>
      <c r="G9" s="65"/>
      <c r="H9" s="65"/>
      <c r="I9" s="65"/>
      <c r="J9" s="97"/>
      <c r="K9" s="97"/>
      <c r="L9" s="97"/>
      <c r="M9" s="97"/>
    </row>
    <row r="10" spans="1:23" ht="15" hidden="1" customHeight="1" x14ac:dyDescent="0.2">
      <c r="A10" s="97"/>
      <c r="B10" s="97"/>
      <c r="C10" s="97"/>
      <c r="D10" s="97"/>
      <c r="E10" s="97"/>
      <c r="F10" s="97"/>
      <c r="G10" s="65"/>
      <c r="H10" s="65"/>
      <c r="I10" s="65"/>
      <c r="J10" s="97"/>
      <c r="K10" s="97"/>
      <c r="L10" s="97"/>
      <c r="M10" s="97"/>
    </row>
    <row r="11" spans="1:23" ht="15" hidden="1" customHeight="1" x14ac:dyDescent="0.2">
      <c r="A11" s="97"/>
      <c r="B11" s="97"/>
      <c r="C11" s="97"/>
      <c r="D11" s="97"/>
      <c r="E11" s="97"/>
      <c r="F11" s="97"/>
      <c r="G11" s="65"/>
      <c r="H11" s="65"/>
      <c r="I11" s="65"/>
      <c r="J11" s="97"/>
      <c r="K11" s="97"/>
      <c r="L11" s="97"/>
      <c r="M11" s="97"/>
    </row>
    <row r="12" spans="1:23" ht="15" hidden="1" customHeight="1" x14ac:dyDescent="0.2">
      <c r="A12" s="97"/>
      <c r="B12" s="97"/>
      <c r="C12" s="97"/>
      <c r="D12" s="97"/>
      <c r="E12" s="97"/>
      <c r="F12" s="97"/>
      <c r="G12" s="65"/>
      <c r="H12" s="65"/>
      <c r="I12" s="65"/>
      <c r="J12" s="97"/>
      <c r="K12" s="97"/>
      <c r="L12" s="97"/>
      <c r="M12" s="97"/>
    </row>
    <row r="13" spans="1:23" ht="15" hidden="1" customHeight="1" x14ac:dyDescent="0.2">
      <c r="A13" s="97"/>
      <c r="B13" s="97"/>
      <c r="C13" s="97"/>
      <c r="D13" s="97"/>
      <c r="E13" s="97"/>
      <c r="F13" s="97"/>
      <c r="G13" s="65"/>
      <c r="H13" s="65"/>
      <c r="I13" s="65"/>
      <c r="J13" s="97"/>
      <c r="K13" s="97"/>
      <c r="L13" s="97"/>
      <c r="M13" s="97"/>
    </row>
    <row r="14" spans="1:23" ht="15" hidden="1" customHeight="1" x14ac:dyDescent="0.2">
      <c r="A14" s="97"/>
      <c r="B14" s="97"/>
      <c r="C14" s="97"/>
      <c r="D14" s="97"/>
      <c r="E14" s="97"/>
      <c r="F14" s="97"/>
      <c r="G14" s="65"/>
      <c r="H14" s="65"/>
      <c r="I14" s="65"/>
      <c r="J14" s="97"/>
      <c r="K14" s="97"/>
      <c r="L14" s="97"/>
      <c r="M14" s="97"/>
    </row>
    <row r="15" spans="1:23" ht="15" customHeight="1" x14ac:dyDescent="0.2">
      <c r="A15" s="97"/>
      <c r="B15" s="97"/>
      <c r="C15" s="97"/>
      <c r="D15" s="97"/>
      <c r="E15" s="97"/>
      <c r="F15" s="97"/>
      <c r="G15" s="65"/>
      <c r="H15" s="65"/>
      <c r="I15" s="65"/>
      <c r="J15" s="97"/>
      <c r="K15" s="97"/>
      <c r="L15" s="97"/>
      <c r="M15" s="97"/>
    </row>
    <row r="16" spans="1:23" ht="29.25" customHeight="1" x14ac:dyDescent="0.2">
      <c r="A16" s="33"/>
      <c r="B16" s="33"/>
      <c r="C16" s="33"/>
      <c r="D16" s="34"/>
      <c r="E16" s="33"/>
      <c r="F16" s="42"/>
      <c r="G16" s="66"/>
      <c r="H16" s="66"/>
      <c r="I16" s="66"/>
      <c r="J16" s="34"/>
      <c r="K16" s="341" t="s">
        <v>393</v>
      </c>
      <c r="L16" s="341" t="s">
        <v>394</v>
      </c>
      <c r="M16" s="42"/>
    </row>
    <row r="17" spans="1:21" ht="28.5" customHeight="1" x14ac:dyDescent="0.2">
      <c r="A17" s="25"/>
      <c r="B17" s="25"/>
      <c r="C17" s="25"/>
      <c r="D17" s="39"/>
      <c r="E17" s="25"/>
      <c r="F17" s="43"/>
      <c r="G17" s="67"/>
      <c r="H17" s="67"/>
      <c r="I17" s="67"/>
      <c r="J17" s="39"/>
      <c r="K17" s="341"/>
      <c r="L17" s="341"/>
      <c r="M17" s="43"/>
    </row>
    <row r="18" spans="1:21" x14ac:dyDescent="0.2">
      <c r="A18" s="40"/>
      <c r="B18" s="40"/>
      <c r="C18" s="40"/>
      <c r="D18" s="41"/>
      <c r="E18" s="40"/>
      <c r="F18" s="79"/>
      <c r="G18" s="68"/>
      <c r="H18" s="68"/>
      <c r="I18" s="68"/>
      <c r="J18" s="41"/>
      <c r="K18" s="77" t="str">
        <f>SUBSTITUTE(ADDRESS(1,COLUMN(),4),1,)</f>
        <v>K</v>
      </c>
      <c r="L18" s="77" t="str">
        <f t="shared" ref="L18" si="0">SUBSTITUTE(ADDRESS(1,COLUMN(),4),1,)</f>
        <v>L</v>
      </c>
      <c r="M18" s="43"/>
      <c r="U18" s="28"/>
    </row>
    <row r="19" spans="1:21" ht="18" hidden="1" customHeight="1" x14ac:dyDescent="0.2">
      <c r="A19" s="97"/>
      <c r="C19" s="97"/>
      <c r="D19" s="97"/>
      <c r="E19" s="97"/>
      <c r="F19" s="77"/>
      <c r="G19" s="69"/>
      <c r="H19" s="69"/>
      <c r="I19" s="69"/>
      <c r="J19" s="38"/>
      <c r="K19" s="342"/>
      <c r="L19" s="346"/>
      <c r="M19" s="43"/>
    </row>
    <row r="20" spans="1:21" ht="18" hidden="1" customHeight="1" x14ac:dyDescent="0.2">
      <c r="A20" s="97"/>
      <c r="C20" s="97"/>
      <c r="D20" s="97"/>
      <c r="E20" s="97"/>
      <c r="F20" s="77"/>
      <c r="G20" s="75"/>
      <c r="H20" s="75"/>
      <c r="I20" s="75"/>
      <c r="J20" s="38"/>
      <c r="K20" s="38"/>
      <c r="L20" s="242"/>
      <c r="M20" s="43"/>
    </row>
    <row r="21" spans="1:21" ht="24.95" customHeight="1" x14ac:dyDescent="0.2">
      <c r="A21" s="97"/>
      <c r="B21" s="175">
        <v>1</v>
      </c>
      <c r="C21" s="97"/>
      <c r="D21" s="165" t="s">
        <v>244</v>
      </c>
      <c r="E21" s="97"/>
      <c r="F21" s="78">
        <f>ROW()</f>
        <v>21</v>
      </c>
      <c r="G21" s="69"/>
      <c r="H21" s="69"/>
      <c r="I21" s="69"/>
      <c r="J21" s="177"/>
      <c r="K21" s="44"/>
      <c r="L21" s="44"/>
      <c r="M21" s="78"/>
      <c r="U21" s="97"/>
    </row>
    <row r="22" spans="1:21" ht="24.95" customHeight="1" x14ac:dyDescent="0.2">
      <c r="A22" s="97"/>
      <c r="B22" s="175">
        <v>2</v>
      </c>
      <c r="C22" s="97"/>
      <c r="D22" s="163" t="s">
        <v>242</v>
      </c>
      <c r="E22" s="97"/>
      <c r="F22" s="78"/>
      <c r="G22" s="69"/>
      <c r="H22" s="69"/>
      <c r="I22" s="69"/>
      <c r="J22" s="177"/>
      <c r="K22" s="181"/>
      <c r="L22" s="181"/>
      <c r="M22" s="78"/>
      <c r="U22" s="97"/>
    </row>
    <row r="23" spans="1:21" ht="20.100000000000001" customHeight="1" x14ac:dyDescent="0.2">
      <c r="A23" s="97"/>
      <c r="B23" s="174">
        <v>2.1</v>
      </c>
      <c r="C23" s="97"/>
      <c r="D23" s="71" t="s">
        <v>243</v>
      </c>
      <c r="E23" s="97"/>
      <c r="F23" s="78">
        <f>ROW()</f>
        <v>23</v>
      </c>
      <c r="G23" s="69"/>
      <c r="H23" s="69"/>
      <c r="I23" s="69"/>
      <c r="J23" s="177"/>
      <c r="K23" s="44"/>
      <c r="L23" s="55"/>
      <c r="M23" s="78"/>
      <c r="U23" s="97"/>
    </row>
    <row r="24" spans="1:21" ht="20.100000000000001" customHeight="1" x14ac:dyDescent="0.2">
      <c r="A24" s="97"/>
      <c r="B24" s="174">
        <v>2.2000000000000002</v>
      </c>
      <c r="C24" s="97"/>
      <c r="D24" s="72" t="s">
        <v>478</v>
      </c>
      <c r="E24" s="97"/>
      <c r="F24" s="78">
        <f>ROW()</f>
        <v>24</v>
      </c>
      <c r="G24" s="69"/>
      <c r="H24" s="69"/>
      <c r="I24" s="69"/>
      <c r="J24" s="177"/>
      <c r="K24" s="44"/>
      <c r="L24" s="55"/>
      <c r="M24" s="78"/>
      <c r="U24" s="97"/>
    </row>
    <row r="25" spans="1:21" s="97" customFormat="1" ht="6" customHeight="1" x14ac:dyDescent="0.2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21" s="97" customFormat="1" ht="13.5" customHeight="1" x14ac:dyDescent="0.2"/>
    <row r="27" spans="1:21" s="97" customFormat="1" x14ac:dyDescent="0.2">
      <c r="B27" s="218" t="s">
        <v>353</v>
      </c>
      <c r="C27" s="250"/>
      <c r="D27" s="250" t="s">
        <v>289</v>
      </c>
    </row>
    <row r="28" spans="1:21" s="97" customFormat="1" ht="12.95" customHeight="1" x14ac:dyDescent="0.2">
      <c r="B28" s="218"/>
      <c r="C28" s="232"/>
      <c r="D28" s="232"/>
      <c r="K28" s="313" t="str">
        <f>IF(K21-SUM(K24,K23)&gt;=-0.5,"OK","K21: WARNING")</f>
        <v>OK</v>
      </c>
      <c r="O28" s="313" t="str">
        <f>IF(AU306A!K62+AU306A!N62-AU306B!K21&gt;=-0.5,"OK","K21: WARNING")</f>
        <v>OK</v>
      </c>
      <c r="P28" s="313" t="str">
        <f>IF(AU306A!L62+AU306A!O62-AU306B!L21&gt;=-0.5,"OK","L21: WARNING")</f>
        <v>OK</v>
      </c>
    </row>
    <row r="29" spans="1:21" s="97" customFormat="1" ht="12.95" customHeight="1" x14ac:dyDescent="0.2"/>
    <row r="30" spans="1:21" s="97" customFormat="1" ht="12.95" customHeight="1" x14ac:dyDescent="0.2"/>
    <row r="31" spans="1:21" s="97" customFormat="1" ht="12.95" customHeight="1" x14ac:dyDescent="0.2"/>
    <row r="32" spans="1:21" s="97" customFormat="1" ht="12.95" customHeight="1" x14ac:dyDescent="0.2"/>
    <row r="33" s="97" customFormat="1" ht="18.75" customHeight="1" x14ac:dyDescent="0.2"/>
    <row r="34" s="97" customFormat="1" x14ac:dyDescent="0.2"/>
    <row r="35" s="97" customFormat="1" x14ac:dyDescent="0.2"/>
    <row r="36" s="97" customFormat="1" x14ac:dyDescent="0.2"/>
    <row r="37" s="97" customFormat="1" x14ac:dyDescent="0.2"/>
    <row r="38" s="97" customFormat="1" x14ac:dyDescent="0.2"/>
    <row r="39" s="97" customFormat="1" x14ac:dyDescent="0.2"/>
    <row r="40" s="97" customFormat="1" x14ac:dyDescent="0.2"/>
    <row r="41" s="97" customFormat="1" x14ac:dyDescent="0.2"/>
    <row r="42" s="97" customFormat="1" x14ac:dyDescent="0.2"/>
    <row r="43" s="97" customFormat="1" x14ac:dyDescent="0.2"/>
    <row r="44" s="97" customFormat="1" x14ac:dyDescent="0.2"/>
    <row r="45" s="97" customFormat="1" x14ac:dyDescent="0.2"/>
    <row r="46" s="97" customFormat="1" x14ac:dyDescent="0.2"/>
    <row r="47" s="97" customFormat="1" x14ac:dyDescent="0.2"/>
    <row r="48" s="97" customFormat="1" x14ac:dyDescent="0.2"/>
    <row r="49" s="97" customFormat="1" x14ac:dyDescent="0.2"/>
    <row r="50" s="97" customFormat="1" x14ac:dyDescent="0.2"/>
    <row r="51" s="97" customFormat="1" x14ac:dyDescent="0.2"/>
    <row r="52" s="97" customFormat="1" x14ac:dyDescent="0.2"/>
    <row r="53" s="97" customFormat="1" x14ac:dyDescent="0.2"/>
    <row r="54" s="97" customFormat="1" x14ac:dyDescent="0.2"/>
    <row r="55" s="97" customFormat="1" x14ac:dyDescent="0.2"/>
    <row r="56" s="97" customFormat="1" x14ac:dyDescent="0.2"/>
    <row r="57" s="97" customFormat="1" x14ac:dyDescent="0.2"/>
    <row r="58" s="97" customFormat="1" x14ac:dyDescent="0.2"/>
    <row r="59" s="97" customFormat="1" x14ac:dyDescent="0.2"/>
    <row r="60" s="97" customFormat="1" x14ac:dyDescent="0.2"/>
  </sheetData>
  <sheetProtection sheet="1" objects="1" scenarios="1"/>
  <mergeCells count="4">
    <mergeCell ref="K1:L1"/>
    <mergeCell ref="K19:L19"/>
    <mergeCell ref="K16:K17"/>
    <mergeCell ref="L16:L17"/>
  </mergeCells>
  <conditionalFormatting sqref="K28">
    <cfRule type="expression" dxfId="20" priority="1">
      <formula>ISNUMBER(SEARCH("ERROR",K28))</formula>
    </cfRule>
    <cfRule type="expression" dxfId="19" priority="2">
      <formula>ISNUMBER(SEARCH("WARNING",K28))</formula>
    </cfRule>
    <cfRule type="expression" dxfId="18" priority="3">
      <formula>ISNUMBER(SEARCH("OK",K28))</formula>
    </cfRule>
  </conditionalFormatting>
  <conditionalFormatting sqref="O28:P28">
    <cfRule type="expression" dxfId="17" priority="4">
      <formula>ISNUMBER(SEARCH("ERROR",O28))</formula>
    </cfRule>
    <cfRule type="expression" dxfId="16" priority="5">
      <formula>ISNUMBER(SEARCH("WARNING",O28))</formula>
    </cfRule>
    <cfRule type="expression" dxfId="15" priority="6">
      <formula>ISNUMBER(SEARCH("OK",O28))</formula>
    </cfRule>
  </conditionalFormatting>
  <conditionalFormatting sqref="B5">
    <cfRule type="expression" dxfId="14" priority="7">
      <formula>OR(B5=0,B5="0")</formula>
    </cfRule>
    <cfRule type="expression" dxfId="13" priority="8">
      <formula>B5&gt;0</formula>
    </cfRule>
  </conditionalFormatting>
  <conditionalFormatting sqref="B6">
    <cfRule type="expression" dxfId="12" priority="9">
      <formula>OR(B6=0,B6="0")</formula>
    </cfRule>
    <cfRule type="expression" dxfId="11" priority="10">
      <formula>B6&gt;0</formula>
    </cfRule>
  </conditionalFormatting>
  <hyperlinks>
    <hyperlink ref="K28" location="Validation_D015_AU306B_K21_0" display="Validation_D015_AU306B_K21_0"/>
  </hyperlinks>
  <printOptions gridLinesSet="0"/>
  <pageMargins left="0.39370078740157483" right="0.39370078740157483" top="0.47244094488188981" bottom="0.59055118110236227" header="0.31496062992125984" footer="0.31496062992125984"/>
  <pageSetup paperSize="9" scale="60" orientation="portrait" r:id="rId1"/>
  <headerFooter>
    <oddFooter>&amp;L&amp;G   &amp;"Arial,Fett"vertraulich&amp;C&amp;D&amp;RSeite &amp;P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AUR_K xlsx</K_x00fc_rzel>
    <Sprache xmlns="5f0592f7-ddc3-4725-828f-13a4b1adedb7">de</Sprache>
    <Sortierung xmlns="5f0592f7-ddc3-4725-828f-13a4b1adedb7">3</Sortierung>
    <ZIP_x0020_Anzeige xmlns="a51d903e-b287-4697-a864-dff44a858ca1">false</ZIP_x0020_Anzeige>
    <Titel xmlns="5f0592f7-ddc3-4725-828f-13a4b1adedb7">Aufsichtsreporting, konsolidierte Basis/Konzern</Titel>
    <PublikationBis xmlns="5f0592f7-ddc3-4725-828f-13a4b1adedb7" xsi:nil="true"/>
    <In_x0020_Arbeit xmlns="5f0592f7-ddc3-4725-828f-13a4b1adedb7">in Arbeit</In_x0020_Arbeit>
    <Beschreibung xmlns="5f0592f7-ddc3-4725-828f-13a4b1adedb7">Release</Beschreibung>
    <Version0 xmlns="5f0592f7-ddc3-4725-828f-13a4b1adedb7" xsi:nil="true"/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2022-12-31T23:00:00+00:00</G_x00fc_ltigkeitsdatum>
    <G_x00fc_ltigkeitsdatumBis xmlns="5f0592f7-ddc3-4725-828f-13a4b1adedb7" xsi:nil="true"/>
  </documentManagement>
</p:properties>
</file>

<file path=customXml/itemProps1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6137991-E65B-444D-80CF-D83A3238F61D}"/>
</file>

<file path=customXml/itemProps3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2C873DE-49C1-48C6-9BF0-2EE6EE7606A6}">
  <ds:schemaRefs>
    <ds:schemaRef ds:uri="ef2e210c-1bc5-4a6f-9b90-09f0dd7cbb30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sharepoint/v3"/>
    <ds:schemaRef ds:uri="http://purl.org/dc/elements/1.1/"/>
    <ds:schemaRef ds:uri="http://schemas.microsoft.com/sharepoint/v4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41</vt:i4>
      </vt:variant>
    </vt:vector>
  </HeadingPairs>
  <TitlesOfParts>
    <vt:vector size="53" baseType="lpstr">
      <vt:lpstr>Start</vt:lpstr>
      <vt:lpstr>AUMD1</vt:lpstr>
      <vt:lpstr>AU301</vt:lpstr>
      <vt:lpstr>AU302</vt:lpstr>
      <vt:lpstr>AU303</vt:lpstr>
      <vt:lpstr>AU304</vt:lpstr>
      <vt:lpstr>AU305</vt:lpstr>
      <vt:lpstr>AU306A</vt:lpstr>
      <vt:lpstr>AU306B</vt:lpstr>
      <vt:lpstr>AU309</vt:lpstr>
      <vt:lpstr>Validation</vt:lpstr>
      <vt:lpstr>Mapping</vt:lpstr>
      <vt:lpstr>'AU301'!Druckbereich</vt:lpstr>
      <vt:lpstr>'AU302'!Druckbereich</vt:lpstr>
      <vt:lpstr>'AU303'!Druckbereich</vt:lpstr>
      <vt:lpstr>'AU304'!Druckbereich</vt:lpstr>
      <vt:lpstr>'AU305'!Druckbereich</vt:lpstr>
      <vt:lpstr>AU306A!Druckbereich</vt:lpstr>
      <vt:lpstr>AU306B!Druckbereich</vt:lpstr>
      <vt:lpstr>'AU309'!Druckbereich</vt:lpstr>
      <vt:lpstr>AUMD1!Druckbereich</vt:lpstr>
      <vt:lpstr>Start!Druckbereich</vt:lpstr>
      <vt:lpstr>'AU301'!Drucktitel</vt:lpstr>
      <vt:lpstr>'AU302'!Drucktitel</vt:lpstr>
      <vt:lpstr>'AU303'!Drucktitel</vt:lpstr>
      <vt:lpstr>'AU304'!Drucktitel</vt:lpstr>
      <vt:lpstr>'AU305'!Drucktitel</vt:lpstr>
      <vt:lpstr>AU306A!Drucktitel</vt:lpstr>
      <vt:lpstr>AU306B!Drucktitel</vt:lpstr>
      <vt:lpstr>'AU309'!Drucktitel</vt:lpstr>
      <vt:lpstr>AUMD1!Drucktitel</vt:lpstr>
      <vt:lpstr>'AU303'!GESPERRT</vt:lpstr>
      <vt:lpstr>'AU304'!GESPERRT</vt:lpstr>
      <vt:lpstr>AU306A!GESPERRT</vt:lpstr>
      <vt:lpstr>AU306B!GESPERRT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'AU301'!INTERNAL</vt:lpstr>
      <vt:lpstr>'AU302'!INTERNAL</vt:lpstr>
      <vt:lpstr>'AU303'!INTERNAL</vt:lpstr>
      <vt:lpstr>'AU304'!INTERNAL</vt:lpstr>
      <vt:lpstr>'AU305'!INTERNAL</vt:lpstr>
      <vt:lpstr>AU306A!INTERNAL</vt:lpstr>
      <vt:lpstr>AU306B!INTERNAL</vt:lpstr>
      <vt:lpstr>'AU309'!INTERNAL</vt:lpstr>
      <vt:lpstr>AUMD1!INTERNAL</vt:lpstr>
      <vt:lpstr>P_Subtitle</vt:lpstr>
      <vt:lpstr>P_Title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Aufsichtsreporting</dc:title>
  <dc:subject>Erhebungsmittel</dc:subject>
  <dc:creator>SNB BNS</dc:creator>
  <cp:keywords>Statistiken, Erhebungen, Erhebungsmittel</cp:keywords>
  <cp:lastModifiedBy>Herzog Monika</cp:lastModifiedBy>
  <cp:lastPrinted>2023-05-05T13:00:59Z</cp:lastPrinted>
  <dcterms:created xsi:type="dcterms:W3CDTF">2009-02-17T07:47:47Z</dcterms:created>
  <dcterms:modified xsi:type="dcterms:W3CDTF">2023-05-05T13:55:05Z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Vorlage der Excel Lieferscheine in d/e/f</vt:lpwstr>
  </property>
  <property fmtid="{D5CDD505-2E9C-101B-9397-08002B2CF9AE}" pid="3" name="Kategorie">
    <vt:lpwstr>Vorlagen</vt:lpwstr>
  </property>
  <property fmtid="{D5CDD505-2E9C-101B-9397-08002B2CF9AE}" pid="4" name="Owner">
    <vt:lpwstr/>
  </property>
  <property fmtid="{D5CDD505-2E9C-101B-9397-08002B2CF9AE}" pid="5" name="ContentType">
    <vt:lpwstr>Document</vt:lpwstr>
  </property>
  <property fmtid="{D5CDD505-2E9C-101B-9397-08002B2CF9AE}" pid="6" name="ZIP Anzeige">
    <vt:lpwstr>0</vt:lpwstr>
  </property>
  <property fmtid="{D5CDD505-2E9C-101B-9397-08002B2CF9AE}" pid="7" name="Titel">
    <vt:lpwstr>Aufsichtsreporting, konsolidierte Basis/Konzern</vt:lpwstr>
  </property>
  <property fmtid="{D5CDD505-2E9C-101B-9397-08002B2CF9AE}" pid="8" name="In Arbeit">
    <vt:lpwstr>in Arbeit</vt:lpwstr>
  </property>
  <property fmtid="{D5CDD505-2E9C-101B-9397-08002B2CF9AE}" pid="9" name="Beschreibung">
    <vt:lpwstr>Release</vt:lpwstr>
  </property>
  <property fmtid="{D5CDD505-2E9C-101B-9397-08002B2CF9AE}" pid="10" name="Version0">
    <vt:lpwstr/>
  </property>
  <property fmtid="{D5CDD505-2E9C-101B-9397-08002B2CF9AE}" pid="11" name="Beschreibung0">
    <vt:lpwstr>&lt;div&gt;&lt;/div&gt;</vt:lpwstr>
  </property>
  <property fmtid="{D5CDD505-2E9C-101B-9397-08002B2CF9AE}" pid="12" name="Beschreibung1">
    <vt:lpwstr>forms</vt:lpwstr>
  </property>
  <property fmtid="{D5CDD505-2E9C-101B-9397-08002B2CF9AE}" pid="13" name="zuArchivieren">
    <vt:lpwstr>no</vt:lpwstr>
  </property>
  <property fmtid="{D5CDD505-2E9C-101B-9397-08002B2CF9AE}" pid="14" name="Gültigkeitsdatum">
    <vt:lpwstr>2013-12-31T00:00:00Z</vt:lpwstr>
  </property>
  <property fmtid="{D5CDD505-2E9C-101B-9397-08002B2CF9AE}" pid="15" name="Order">
    <vt:lpwstr>3840700.00000000</vt:lpwstr>
  </property>
  <property fmtid="{D5CDD505-2E9C-101B-9397-08002B2CF9AE}" pid="16" name="PublikationBis">
    <vt:lpwstr/>
  </property>
  <property fmtid="{D5CDD505-2E9C-101B-9397-08002B2CF9AE}" pid="17" name="PublikationVon">
    <vt:lpwstr/>
  </property>
  <property fmtid="{D5CDD505-2E9C-101B-9397-08002B2CF9AE}" pid="18" name="GültigkeitsdatumBis">
    <vt:lpwstr/>
  </property>
  <property fmtid="{D5CDD505-2E9C-101B-9397-08002B2CF9AE}" pid="19" name="ContentTypeId">
    <vt:lpwstr>0x0101007D2F1A9EF0CD26458704E34F920B1F40</vt:lpwstr>
  </property>
</Properties>
</file>