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O:\PRIMA\Templates für PRIMA\Koordinatenbasierte EHM\BSTA\LCR_PO\31.01.2018\"/>
    </mc:Choice>
  </mc:AlternateContent>
  <xr:revisionPtr revIDLastSave="0" documentId="13_ncr:1_{7223F96D-7D48-424A-9BA1-C79FE6A376B3}" xr6:coauthVersionLast="47" xr6:coauthVersionMax="47" xr10:uidLastSave="{00000000-0000-0000-0000-000000000000}"/>
  <bookViews>
    <workbookView xWindow="1340" yWindow="1780" windowWidth="28800" windowHeight="15910" xr2:uid="{00000000-000D-0000-FFFF-FFFF00000000}"/>
  </bookViews>
  <sheets>
    <sheet name="Delivery note" sheetId="3" r:id="rId1"/>
    <sheet name="LCR_PO02_A.MELD" sheetId="1" r:id="rId2"/>
    <sheet name="LCR_PO02_B.MELD" sheetId="5" r:id="rId3"/>
    <sheet name="ISOCODE" sheetId="4" r:id="rId4"/>
  </sheets>
  <definedNames>
    <definedName name="Currency_table">ISOCODE!$B$12:$C$15</definedName>
    <definedName name="_xlnm.Print_Area" localSheetId="0">'Delivery note'!$A$1:$H$45</definedName>
    <definedName name="_xlnm.Print_Area" localSheetId="3">ISOCODE!$A$1:$H$48</definedName>
    <definedName name="_xlnm.Print_Area" localSheetId="1">LCR_PO02_A.MELD!$B$6:$M$590</definedName>
    <definedName name="_xlnm.Print_Area" localSheetId="2">LCR_PO02_B.MELD!$B$6:$M$590</definedName>
    <definedName name="_xlnm.Print_Titles" localSheetId="1">LCR_PO02_A.MELD!$1:$5</definedName>
    <definedName name="_xlnm.Print_Titles" localSheetId="2">LCR_PO02_B.MELD!$1:$5</definedName>
    <definedName name="ISOCODE">ISOCODE!$B$12:$B$15</definedName>
    <definedName name="P_Subtitle">'Delivery note'!$B$7</definedName>
    <definedName name="P_Title">'Delivery note'!$B$6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3" l="1"/>
  <c r="Q291" i="5" l="1"/>
  <c r="Q291" i="1"/>
  <c r="Q289" i="5"/>
  <c r="Q289" i="1"/>
  <c r="L588" i="1" l="1"/>
  <c r="L587" i="1"/>
  <c r="L585" i="1"/>
  <c r="L583" i="1"/>
  <c r="L582" i="1"/>
  <c r="L581" i="1"/>
  <c r="L580" i="1"/>
  <c r="L579" i="1"/>
  <c r="L578" i="1"/>
  <c r="L577" i="1"/>
  <c r="L576" i="1"/>
  <c r="L575" i="1"/>
  <c r="L574" i="1"/>
  <c r="L573" i="1"/>
  <c r="L572" i="1"/>
  <c r="L571" i="1"/>
  <c r="L588" i="5"/>
  <c r="L587" i="5"/>
  <c r="L585" i="5"/>
  <c r="L583" i="5"/>
  <c r="L582" i="5"/>
  <c r="L581" i="5" l="1"/>
  <c r="L580" i="5"/>
  <c r="L579" i="5"/>
  <c r="L578" i="5"/>
  <c r="L577" i="5"/>
  <c r="L576" i="5"/>
  <c r="L575" i="5"/>
  <c r="L574" i="5"/>
  <c r="L573" i="5"/>
  <c r="L572" i="5"/>
  <c r="L571" i="5"/>
  <c r="O217" i="5" l="1"/>
  <c r="O217" i="1"/>
  <c r="O130" i="1"/>
  <c r="O130" i="5"/>
  <c r="Q125" i="1"/>
  <c r="R125" i="5"/>
  <c r="Q125" i="5"/>
  <c r="R125" i="1"/>
  <c r="R151" i="5"/>
  <c r="Q151" i="5"/>
  <c r="R151" i="1"/>
  <c r="Q151" i="1"/>
  <c r="R469" i="5" l="1"/>
  <c r="Q469" i="5"/>
  <c r="R468" i="5"/>
  <c r="Q468" i="5"/>
  <c r="R466" i="5"/>
  <c r="Q466" i="5"/>
  <c r="R465" i="5"/>
  <c r="Q465" i="5"/>
  <c r="R457" i="5"/>
  <c r="Q457" i="5"/>
  <c r="R456" i="5"/>
  <c r="Q456" i="5"/>
  <c r="R454" i="5"/>
  <c r="Q454" i="5"/>
  <c r="R453" i="5"/>
  <c r="Q453" i="5"/>
  <c r="R372" i="5"/>
  <c r="Q372" i="5"/>
  <c r="R371" i="5"/>
  <c r="Q371" i="5"/>
  <c r="R369" i="5"/>
  <c r="Q369" i="5"/>
  <c r="R368" i="5"/>
  <c r="Q368" i="5"/>
  <c r="R365" i="5"/>
  <c r="Q365" i="5"/>
  <c r="R364" i="5"/>
  <c r="Q364" i="5"/>
  <c r="R363" i="5"/>
  <c r="Q363" i="5"/>
  <c r="R362" i="5"/>
  <c r="Q362" i="5"/>
  <c r="R361" i="5"/>
  <c r="Q361" i="5"/>
  <c r="R291" i="5"/>
  <c r="R289" i="5"/>
  <c r="R278" i="5"/>
  <c r="Q278" i="5"/>
  <c r="R277" i="5"/>
  <c r="Q277" i="5"/>
  <c r="R276" i="5"/>
  <c r="Q276" i="5"/>
  <c r="R238" i="5"/>
  <c r="Q238" i="5"/>
  <c r="R237" i="5"/>
  <c r="Q237" i="5"/>
  <c r="R235" i="5"/>
  <c r="Q235" i="5"/>
  <c r="R234" i="5"/>
  <c r="Q234" i="5"/>
  <c r="R230" i="5"/>
  <c r="Q230" i="5"/>
  <c r="R229" i="5"/>
  <c r="Q229" i="5"/>
  <c r="R66" i="5"/>
  <c r="Q66" i="5"/>
  <c r="R62" i="5"/>
  <c r="Q62" i="5"/>
  <c r="R61" i="5"/>
  <c r="Q61" i="5"/>
  <c r="R43" i="5"/>
  <c r="Q43" i="5"/>
  <c r="R39" i="5"/>
  <c r="Q39" i="5"/>
  <c r="R33" i="5"/>
  <c r="Q33" i="5"/>
  <c r="R15" i="5"/>
  <c r="Q15" i="5"/>
  <c r="R469" i="1"/>
  <c r="Q469" i="1"/>
  <c r="R468" i="1"/>
  <c r="Q468" i="1"/>
  <c r="R466" i="1"/>
  <c r="Q466" i="1"/>
  <c r="R465" i="1"/>
  <c r="Q465" i="1"/>
  <c r="R457" i="1"/>
  <c r="Q457" i="1"/>
  <c r="R456" i="1"/>
  <c r="Q456" i="1"/>
  <c r="R454" i="1"/>
  <c r="Q454" i="1"/>
  <c r="R453" i="1"/>
  <c r="Q453" i="1"/>
  <c r="R372" i="1"/>
  <c r="Q372" i="1"/>
  <c r="R371" i="1"/>
  <c r="Q371" i="1"/>
  <c r="R369" i="1"/>
  <c r="Q369" i="1"/>
  <c r="R368" i="1"/>
  <c r="Q368" i="1"/>
  <c r="R365" i="1"/>
  <c r="Q365" i="1"/>
  <c r="R364" i="1"/>
  <c r="Q364" i="1"/>
  <c r="R363" i="1"/>
  <c r="Q363" i="1"/>
  <c r="R362" i="1"/>
  <c r="Q362" i="1"/>
  <c r="R361" i="1"/>
  <c r="Q361" i="1"/>
  <c r="R291" i="1"/>
  <c r="R289" i="1"/>
  <c r="R278" i="1"/>
  <c r="Q278" i="1"/>
  <c r="R277" i="1"/>
  <c r="Q277" i="1"/>
  <c r="R276" i="1"/>
  <c r="Q276" i="1"/>
  <c r="R238" i="1"/>
  <c r="Q238" i="1"/>
  <c r="R237" i="1"/>
  <c r="Q237" i="1"/>
  <c r="R235" i="1"/>
  <c r="Q235" i="1"/>
  <c r="R234" i="1"/>
  <c r="Q234" i="1"/>
  <c r="R230" i="1"/>
  <c r="Q230" i="1"/>
  <c r="R229" i="1"/>
  <c r="Q229" i="1"/>
  <c r="R66" i="1"/>
  <c r="Q66" i="1"/>
  <c r="R62" i="1"/>
  <c r="Q62" i="1"/>
  <c r="R61" i="1"/>
  <c r="Q61" i="1"/>
  <c r="R43" i="1"/>
  <c r="Q43" i="1"/>
  <c r="R39" i="1"/>
  <c r="Q39" i="1"/>
  <c r="R33" i="1"/>
  <c r="Q33" i="1"/>
  <c r="R15" i="1"/>
  <c r="Q15" i="1"/>
  <c r="R190" i="5"/>
  <c r="Q190" i="5"/>
  <c r="R189" i="5"/>
  <c r="Q189" i="5"/>
  <c r="R190" i="1"/>
  <c r="Q190" i="1"/>
  <c r="R189" i="1"/>
  <c r="Q189" i="1"/>
  <c r="R161" i="5"/>
  <c r="Q161" i="5"/>
  <c r="R161" i="1"/>
  <c r="Q161" i="1"/>
  <c r="R169" i="5"/>
  <c r="Q169" i="5"/>
  <c r="R169" i="1"/>
  <c r="Q169" i="1"/>
  <c r="R177" i="5"/>
  <c r="Q177" i="5"/>
  <c r="R177" i="1"/>
  <c r="Q177" i="1"/>
  <c r="P549" i="5" l="1"/>
  <c r="O549" i="5"/>
  <c r="O443" i="5"/>
  <c r="O429" i="5"/>
  <c r="P398" i="5"/>
  <c r="O398" i="5"/>
  <c r="O351" i="5"/>
  <c r="O317" i="5"/>
  <c r="O300" i="5"/>
  <c r="P249" i="5"/>
  <c r="O249" i="5"/>
  <c r="O66" i="5"/>
  <c r="O62" i="5"/>
  <c r="O61" i="5"/>
  <c r="O48" i="5"/>
  <c r="O25" i="5"/>
  <c r="P549" i="1" l="1"/>
  <c r="O549" i="1"/>
  <c r="O443" i="1"/>
  <c r="O429" i="1"/>
  <c r="P398" i="1"/>
  <c r="O398" i="1"/>
  <c r="O351" i="1"/>
  <c r="O317" i="1"/>
  <c r="O300" i="1"/>
  <c r="P249" i="1"/>
  <c r="O249" i="1"/>
  <c r="O66" i="1"/>
  <c r="O62" i="1"/>
  <c r="O61" i="1"/>
  <c r="O48" i="1"/>
  <c r="O25" i="1"/>
  <c r="D646" i="5" l="1"/>
  <c r="G643" i="5"/>
  <c r="L2" i="5" s="1"/>
  <c r="D643" i="5"/>
  <c r="G562" i="5"/>
  <c r="G561" i="5"/>
  <c r="G560" i="5"/>
  <c r="H548" i="5"/>
  <c r="H547" i="5"/>
  <c r="H545" i="5"/>
  <c r="H544" i="5"/>
  <c r="H542" i="5"/>
  <c r="H541" i="5"/>
  <c r="H539" i="5"/>
  <c r="H538" i="5"/>
  <c r="H536" i="5"/>
  <c r="H535" i="5"/>
  <c r="H533" i="5"/>
  <c r="H532" i="5"/>
  <c r="H530" i="5"/>
  <c r="H529" i="5"/>
  <c r="H527" i="5"/>
  <c r="H526" i="5"/>
  <c r="H524" i="5"/>
  <c r="H523" i="5"/>
  <c r="H521" i="5"/>
  <c r="H520" i="5"/>
  <c r="H518" i="5"/>
  <c r="H517" i="5"/>
  <c r="H515" i="5"/>
  <c r="H514" i="5"/>
  <c r="H512" i="5"/>
  <c r="H511" i="5"/>
  <c r="H509" i="5"/>
  <c r="H508" i="5"/>
  <c r="H506" i="5"/>
  <c r="H505" i="5"/>
  <c r="H503" i="5"/>
  <c r="H502" i="5"/>
  <c r="H499" i="5"/>
  <c r="H498" i="5"/>
  <c r="H496" i="5"/>
  <c r="H495" i="5"/>
  <c r="H493" i="5"/>
  <c r="H492" i="5"/>
  <c r="H490" i="5"/>
  <c r="H489" i="5"/>
  <c r="H487" i="5"/>
  <c r="H486" i="5"/>
  <c r="H484" i="5"/>
  <c r="H483" i="5"/>
  <c r="H481" i="5"/>
  <c r="H480" i="5"/>
  <c r="H478" i="5"/>
  <c r="H477" i="5"/>
  <c r="H475" i="5"/>
  <c r="H474" i="5"/>
  <c r="H472" i="5"/>
  <c r="H471" i="5"/>
  <c r="H469" i="5"/>
  <c r="H468" i="5"/>
  <c r="H466" i="5"/>
  <c r="H465" i="5"/>
  <c r="H463" i="5"/>
  <c r="H462" i="5"/>
  <c r="H460" i="5"/>
  <c r="H459" i="5"/>
  <c r="H457" i="5"/>
  <c r="H456" i="5"/>
  <c r="H454" i="5"/>
  <c r="H453" i="5"/>
  <c r="G442" i="5"/>
  <c r="G441" i="5"/>
  <c r="G440" i="5"/>
  <c r="G439" i="5"/>
  <c r="G437" i="5"/>
  <c r="G436" i="5"/>
  <c r="G428" i="5"/>
  <c r="G427" i="5"/>
  <c r="G426" i="5"/>
  <c r="G423" i="5"/>
  <c r="G422" i="5"/>
  <c r="G421" i="5"/>
  <c r="G420" i="5"/>
  <c r="G418" i="5"/>
  <c r="G417" i="5"/>
  <c r="G416" i="5"/>
  <c r="G415" i="5"/>
  <c r="G414" i="5"/>
  <c r="G410" i="5"/>
  <c r="G407" i="5"/>
  <c r="G406" i="5"/>
  <c r="G404" i="5"/>
  <c r="H397" i="5"/>
  <c r="H396" i="5"/>
  <c r="H394" i="5"/>
  <c r="H393" i="5"/>
  <c r="H391" i="5"/>
  <c r="H390" i="5"/>
  <c r="H388" i="5"/>
  <c r="H387" i="5"/>
  <c r="H385" i="5"/>
  <c r="H384" i="5"/>
  <c r="H381" i="5"/>
  <c r="H380" i="5"/>
  <c r="H378" i="5"/>
  <c r="H377" i="5"/>
  <c r="H375" i="5"/>
  <c r="H374" i="5"/>
  <c r="H372" i="5"/>
  <c r="H371" i="5"/>
  <c r="H369" i="5"/>
  <c r="H368" i="5"/>
  <c r="H365" i="5"/>
  <c r="H364" i="5"/>
  <c r="H363" i="5"/>
  <c r="H362" i="5"/>
  <c r="H361" i="5"/>
  <c r="G349" i="5"/>
  <c r="G348" i="5"/>
  <c r="G347" i="5"/>
  <c r="G346" i="5"/>
  <c r="G345" i="5"/>
  <c r="G344" i="5"/>
  <c r="G343" i="5"/>
  <c r="G342" i="5"/>
  <c r="G340" i="5"/>
  <c r="G339" i="5"/>
  <c r="G337" i="5"/>
  <c r="G336" i="5"/>
  <c r="G333" i="5"/>
  <c r="G332" i="5"/>
  <c r="G330" i="5"/>
  <c r="G329" i="5"/>
  <c r="G326" i="5"/>
  <c r="G325" i="5"/>
  <c r="G323" i="5"/>
  <c r="G322" i="5"/>
  <c r="G316" i="5"/>
  <c r="G315" i="5"/>
  <c r="G313" i="5"/>
  <c r="G312" i="5"/>
  <c r="G310" i="5"/>
  <c r="G309" i="5"/>
  <c r="G307" i="5"/>
  <c r="G306" i="5"/>
  <c r="G305" i="5"/>
  <c r="G299" i="5"/>
  <c r="G298" i="5"/>
  <c r="G297" i="5"/>
  <c r="G295" i="5"/>
  <c r="G294" i="5"/>
  <c r="G292" i="5"/>
  <c r="G291" i="5"/>
  <c r="G290" i="5"/>
  <c r="G289" i="5"/>
  <c r="G287" i="5"/>
  <c r="G286" i="5"/>
  <c r="G285" i="5"/>
  <c r="G283" i="5"/>
  <c r="G282" i="5"/>
  <c r="G281" i="5"/>
  <c r="G278" i="5"/>
  <c r="G277" i="5"/>
  <c r="G276" i="5"/>
  <c r="G273" i="5"/>
  <c r="G272" i="5"/>
  <c r="G270" i="5"/>
  <c r="G269" i="5"/>
  <c r="G268" i="5"/>
  <c r="G267" i="5"/>
  <c r="G265" i="5"/>
  <c r="G264" i="5"/>
  <c r="G263" i="5"/>
  <c r="G261" i="5"/>
  <c r="G260" i="5"/>
  <c r="G259" i="5"/>
  <c r="G258" i="5"/>
  <c r="G257" i="5"/>
  <c r="G255" i="5"/>
  <c r="H248" i="5"/>
  <c r="H247" i="5"/>
  <c r="H245" i="5"/>
  <c r="H243" i="5"/>
  <c r="H242" i="5"/>
  <c r="H240" i="5"/>
  <c r="H238" i="5"/>
  <c r="H237" i="5"/>
  <c r="H235" i="5"/>
  <c r="H234" i="5"/>
  <c r="H232" i="5"/>
  <c r="H231" i="5"/>
  <c r="H230" i="5"/>
  <c r="H229" i="5"/>
  <c r="G223" i="5"/>
  <c r="G222" i="5"/>
  <c r="G221" i="5"/>
  <c r="G216" i="5"/>
  <c r="G215" i="5"/>
  <c r="G213" i="5"/>
  <c r="G212" i="5"/>
  <c r="G211" i="5"/>
  <c r="G210" i="5"/>
  <c r="G209" i="5"/>
  <c r="G208" i="5"/>
  <c r="G206" i="5"/>
  <c r="G205" i="5"/>
  <c r="G203" i="5"/>
  <c r="G202" i="5"/>
  <c r="G201" i="5"/>
  <c r="G199" i="5"/>
  <c r="G198" i="5"/>
  <c r="G197" i="5"/>
  <c r="G196" i="5"/>
  <c r="G195" i="5"/>
  <c r="G191" i="5"/>
  <c r="G190" i="5"/>
  <c r="G189" i="5"/>
  <c r="G188" i="5"/>
  <c r="G187" i="5"/>
  <c r="G186" i="5"/>
  <c r="G185" i="5"/>
  <c r="G183" i="5"/>
  <c r="G182" i="5"/>
  <c r="G178" i="5"/>
  <c r="G177" i="5"/>
  <c r="G176" i="5"/>
  <c r="G175" i="5"/>
  <c r="G173" i="5"/>
  <c r="G169" i="5"/>
  <c r="G168" i="5"/>
  <c r="G167" i="5"/>
  <c r="G165" i="5"/>
  <c r="G162" i="5"/>
  <c r="G161" i="5"/>
  <c r="G160" i="5"/>
  <c r="G159" i="5"/>
  <c r="G157" i="5"/>
  <c r="G152" i="5"/>
  <c r="G151" i="5"/>
  <c r="G150" i="5"/>
  <c r="G149" i="5"/>
  <c r="G148" i="5"/>
  <c r="G146" i="5"/>
  <c r="G143" i="5"/>
  <c r="G142" i="5"/>
  <c r="G140" i="5"/>
  <c r="G129" i="5"/>
  <c r="G128" i="5"/>
  <c r="G127" i="5"/>
  <c r="G126" i="5"/>
  <c r="G125" i="5"/>
  <c r="G124" i="5"/>
  <c r="G123" i="5"/>
  <c r="G122" i="5"/>
  <c r="G120" i="5"/>
  <c r="G117" i="5"/>
  <c r="G116" i="5"/>
  <c r="G114" i="5"/>
  <c r="G102" i="5"/>
  <c r="H95" i="5"/>
  <c r="H93" i="5"/>
  <c r="H91" i="5"/>
  <c r="H89" i="5"/>
  <c r="H87" i="5"/>
  <c r="H85" i="5"/>
  <c r="H83" i="5"/>
  <c r="H81" i="5"/>
  <c r="G74" i="5"/>
  <c r="G73" i="5"/>
  <c r="G72" i="5"/>
  <c r="G71" i="5"/>
  <c r="L4" i="5"/>
  <c r="D644" i="5" s="1"/>
  <c r="G4" i="5"/>
  <c r="L3" i="5"/>
  <c r="D642" i="5" s="1"/>
  <c r="G643" i="1"/>
  <c r="L2" i="1" s="1"/>
  <c r="G4" i="1"/>
  <c r="H95" i="1"/>
  <c r="H93" i="1"/>
  <c r="H91" i="1"/>
  <c r="H89" i="1"/>
  <c r="H87" i="1"/>
  <c r="H85" i="1"/>
  <c r="H83" i="1"/>
  <c r="H81" i="1"/>
  <c r="G102" i="1"/>
  <c r="G340" i="1"/>
  <c r="G339" i="1"/>
  <c r="G71" i="1"/>
  <c r="G337" i="1"/>
  <c r="G336" i="1"/>
  <c r="G333" i="1"/>
  <c r="G332" i="1"/>
  <c r="G330" i="1"/>
  <c r="G329" i="1"/>
  <c r="G264" i="1"/>
  <c r="G263" i="1"/>
  <c r="D646" i="1"/>
  <c r="G561" i="1"/>
  <c r="G560" i="1"/>
  <c r="G562" i="1"/>
  <c r="G421" i="1"/>
  <c r="G417" i="1"/>
  <c r="G415" i="1"/>
  <c r="G223" i="1"/>
  <c r="G222" i="1"/>
  <c r="G221" i="1"/>
  <c r="G198" i="1"/>
  <c r="G197" i="1"/>
  <c r="G190" i="1"/>
  <c r="G189" i="1"/>
  <c r="G188" i="1"/>
  <c r="G186" i="1"/>
  <c r="G128" i="1"/>
  <c r="G129" i="1"/>
  <c r="G126" i="1"/>
  <c r="G286" i="1"/>
  <c r="H545" i="1"/>
  <c r="H544" i="1"/>
  <c r="H536" i="1"/>
  <c r="H535" i="1"/>
  <c r="H533" i="1"/>
  <c r="H532" i="1"/>
  <c r="H530" i="1"/>
  <c r="H529" i="1"/>
  <c r="H527" i="1"/>
  <c r="H526" i="1"/>
  <c r="H521" i="1"/>
  <c r="H520" i="1"/>
  <c r="H509" i="1"/>
  <c r="H508" i="1"/>
  <c r="H496" i="1"/>
  <c r="H495" i="1"/>
  <c r="H487" i="1"/>
  <c r="H486" i="1"/>
  <c r="H484" i="1"/>
  <c r="H483" i="1"/>
  <c r="H481" i="1"/>
  <c r="H480" i="1"/>
  <c r="H478" i="1"/>
  <c r="H477" i="1"/>
  <c r="H472" i="1"/>
  <c r="H471" i="1"/>
  <c r="H460" i="1"/>
  <c r="H459" i="1"/>
  <c r="G442" i="1"/>
  <c r="G440" i="1"/>
  <c r="G428" i="1"/>
  <c r="G423" i="1"/>
  <c r="H391" i="1"/>
  <c r="H390" i="1"/>
  <c r="H375" i="1"/>
  <c r="H374" i="1"/>
  <c r="H365" i="1"/>
  <c r="H364" i="1"/>
  <c r="H363" i="1"/>
  <c r="H362" i="1"/>
  <c r="H361" i="1"/>
  <c r="G343" i="1"/>
  <c r="G299" i="1"/>
  <c r="H243" i="1"/>
  <c r="H242" i="1"/>
  <c r="G211" i="1"/>
  <c r="G209" i="1"/>
  <c r="G187" i="1"/>
  <c r="G185" i="1"/>
  <c r="G182" i="1"/>
  <c r="G176" i="1"/>
  <c r="G175" i="1"/>
  <c r="G173" i="1"/>
  <c r="G168" i="1"/>
  <c r="G167" i="1"/>
  <c r="G165" i="1"/>
  <c r="G160" i="1"/>
  <c r="G159" i="1"/>
  <c r="G157" i="1"/>
  <c r="G74" i="1"/>
  <c r="H548" i="1"/>
  <c r="H547" i="1"/>
  <c r="H542" i="1"/>
  <c r="H541" i="1"/>
  <c r="H539" i="1"/>
  <c r="H538" i="1"/>
  <c r="H524" i="1"/>
  <c r="H523" i="1"/>
  <c r="H518" i="1"/>
  <c r="H517" i="1"/>
  <c r="H515" i="1"/>
  <c r="H514" i="1"/>
  <c r="H512" i="1"/>
  <c r="H511" i="1"/>
  <c r="H506" i="1"/>
  <c r="H505" i="1"/>
  <c r="H503" i="1"/>
  <c r="H502" i="1"/>
  <c r="H499" i="1"/>
  <c r="H498" i="1"/>
  <c r="H493" i="1"/>
  <c r="H492" i="1"/>
  <c r="H490" i="1"/>
  <c r="H489" i="1"/>
  <c r="H475" i="1"/>
  <c r="H474" i="1"/>
  <c r="H469" i="1"/>
  <c r="H468" i="1"/>
  <c r="H466" i="1"/>
  <c r="H465" i="1"/>
  <c r="H463" i="1"/>
  <c r="H462" i="1"/>
  <c r="H457" i="1"/>
  <c r="H456" i="1"/>
  <c r="H454" i="1"/>
  <c r="H453" i="1"/>
  <c r="G441" i="1"/>
  <c r="G439" i="1"/>
  <c r="G437" i="1"/>
  <c r="G436" i="1"/>
  <c r="G427" i="1"/>
  <c r="G426" i="1"/>
  <c r="G422" i="1"/>
  <c r="G420" i="1"/>
  <c r="G418" i="1"/>
  <c r="G416" i="1"/>
  <c r="G414" i="1"/>
  <c r="G410" i="1"/>
  <c r="G407" i="1"/>
  <c r="G406" i="1"/>
  <c r="G404" i="1"/>
  <c r="H397" i="1"/>
  <c r="H396" i="1"/>
  <c r="H394" i="1"/>
  <c r="H393" i="1"/>
  <c r="H388" i="1"/>
  <c r="H387" i="1"/>
  <c r="H385" i="1"/>
  <c r="H384" i="1"/>
  <c r="H381" i="1"/>
  <c r="H380" i="1"/>
  <c r="H378" i="1"/>
  <c r="H377" i="1"/>
  <c r="H372" i="1"/>
  <c r="H371" i="1"/>
  <c r="H369" i="1"/>
  <c r="H368" i="1"/>
  <c r="G298" i="1"/>
  <c r="G297" i="1"/>
  <c r="G295" i="1"/>
  <c r="G294" i="1"/>
  <c r="G292" i="1"/>
  <c r="G291" i="1"/>
  <c r="G290" i="1"/>
  <c r="G289" i="1"/>
  <c r="G287" i="1"/>
  <c r="G285" i="1"/>
  <c r="G283" i="1"/>
  <c r="G282" i="1"/>
  <c r="G281" i="1"/>
  <c r="G278" i="1"/>
  <c r="G277" i="1"/>
  <c r="G276" i="1"/>
  <c r="G273" i="1"/>
  <c r="G272" i="1"/>
  <c r="H248" i="1"/>
  <c r="H247" i="1"/>
  <c r="H238" i="1"/>
  <c r="H237" i="1"/>
  <c r="H235" i="1"/>
  <c r="H234" i="1"/>
  <c r="G216" i="1"/>
  <c r="G215" i="1"/>
  <c r="G210" i="1"/>
  <c r="G208" i="1"/>
  <c r="G206" i="1"/>
  <c r="G205" i="1"/>
  <c r="G199" i="1"/>
  <c r="G162" i="1"/>
  <c r="G178" i="1"/>
  <c r="G191" i="1"/>
  <c r="G152" i="1"/>
  <c r="G349" i="1"/>
  <c r="G348" i="1"/>
  <c r="G347" i="1"/>
  <c r="G346" i="1"/>
  <c r="G345" i="1"/>
  <c r="G344" i="1"/>
  <c r="G342" i="1"/>
  <c r="G326" i="1"/>
  <c r="G325" i="1"/>
  <c r="G323" i="1"/>
  <c r="G322" i="1"/>
  <c r="G316" i="1"/>
  <c r="G315" i="1"/>
  <c r="G313" i="1"/>
  <c r="G312" i="1"/>
  <c r="G310" i="1"/>
  <c r="G309" i="1"/>
  <c r="G307" i="1"/>
  <c r="G306" i="1"/>
  <c r="G305" i="1"/>
  <c r="G265" i="1"/>
  <c r="G270" i="1"/>
  <c r="G269" i="1"/>
  <c r="G268" i="1"/>
  <c r="G267" i="1"/>
  <c r="G261" i="1"/>
  <c r="G260" i="1"/>
  <c r="G259" i="1"/>
  <c r="G258" i="1"/>
  <c r="G257" i="1"/>
  <c r="G255" i="1"/>
  <c r="H245" i="1"/>
  <c r="H240" i="1"/>
  <c r="H232" i="1"/>
  <c r="H231" i="1"/>
  <c r="H230" i="1"/>
  <c r="H229" i="1"/>
  <c r="G213" i="1"/>
  <c r="G212" i="1"/>
  <c r="G203" i="1"/>
  <c r="G202" i="1"/>
  <c r="G201" i="1"/>
  <c r="G196" i="1"/>
  <c r="G195" i="1"/>
  <c r="G183" i="1"/>
  <c r="G177" i="1"/>
  <c r="G169" i="1"/>
  <c r="G161" i="1"/>
  <c r="G151" i="1"/>
  <c r="G150" i="1"/>
  <c r="G149" i="1"/>
  <c r="G148" i="1"/>
  <c r="G146" i="1"/>
  <c r="G143" i="1"/>
  <c r="G142" i="1"/>
  <c r="G140" i="1"/>
  <c r="G127" i="1"/>
  <c r="G125" i="1"/>
  <c r="G124" i="1"/>
  <c r="G123" i="1"/>
  <c r="G122" i="1"/>
  <c r="G120" i="1"/>
  <c r="G117" i="1"/>
  <c r="G116" i="1"/>
  <c r="G114" i="1"/>
  <c r="G73" i="1"/>
  <c r="G72" i="1"/>
  <c r="H35" i="3"/>
  <c r="H33" i="3" s="1"/>
  <c r="B30" i="3"/>
  <c r="D643" i="1"/>
  <c r="L4" i="1"/>
  <c r="D644" i="1" s="1"/>
  <c r="L3" i="1"/>
  <c r="D642" i="1" s="1"/>
  <c r="D647" i="5" l="1"/>
  <c r="D22" i="3" s="1"/>
  <c r="D647" i="1"/>
  <c r="D21" i="3" s="1"/>
  <c r="D24" i="3" l="1"/>
  <c r="B2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Gruss Roland</author>
  </authors>
  <commentList>
    <comment ref="L10" authorId="0" shapeId="0" xr:uid="{00000000-0006-0000-0100-000001000000}">
      <text>
        <r>
          <rPr>
            <b/>
            <sz val="9"/>
            <color indexed="81"/>
            <rFont val="Segoe UI"/>
            <family val="2"/>
          </rPr>
          <t>For XML-Reporting:
Please see "Set of aggregated positions from simplified reporting" at the bottom of this form</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Gruss Roland</author>
  </authors>
  <commentList>
    <comment ref="L10" authorId="0" shapeId="0" xr:uid="{00000000-0006-0000-0200-000001000000}">
      <text>
        <r>
          <rPr>
            <b/>
            <sz val="9"/>
            <color indexed="81"/>
            <rFont val="Segoe UI"/>
            <family val="2"/>
          </rPr>
          <t>For XML-Reporting:
Please see "Set of aggregated positions from simplified reporting" at the bottom of this form</t>
        </r>
        <r>
          <rPr>
            <sz val="9"/>
            <color indexed="81"/>
            <rFont val="Segoe UI"/>
            <family val="2"/>
          </rPr>
          <t xml:space="preserve">
</t>
        </r>
      </text>
    </comment>
  </commentList>
</comments>
</file>

<file path=xl/sharedStrings.xml><?xml version="1.0" encoding="utf-8"?>
<sst xmlns="http://schemas.openxmlformats.org/spreadsheetml/2006/main" count="2034" uniqueCount="475">
  <si>
    <t>LCR</t>
  </si>
  <si>
    <t>D) LCR</t>
  </si>
  <si>
    <t>www.finma.ch</t>
  </si>
  <si>
    <t>liquidity@finma.ch</t>
  </si>
  <si>
    <t>XXXXXX</t>
  </si>
  <si>
    <t>Liquidity Coverage Ratio</t>
  </si>
  <si>
    <t>Col. 01</t>
  </si>
  <si>
    <t>Col. 03</t>
  </si>
  <si>
    <t>Col. 04</t>
  </si>
  <si>
    <t>Col. 05</t>
  </si>
  <si>
    <t>Col. 06</t>
  </si>
  <si>
    <t>Col. 16</t>
  </si>
  <si>
    <t>Col. 17</t>
  </si>
  <si>
    <t>Col. 20</t>
  </si>
  <si>
    <t>Col. 21</t>
  </si>
  <si>
    <t>Col. 22</t>
  </si>
  <si>
    <t>$fid</t>
  </si>
  <si>
    <t>Form</t>
  </si>
  <si>
    <t>Col. 23</t>
  </si>
  <si>
    <t>Amounts in 1'000 CHF</t>
  </si>
  <si>
    <t>Weighted amount</t>
  </si>
  <si>
    <t>Coins and banknotes</t>
  </si>
  <si>
    <t>part of central bank reserves that can be drawn in times of stress</t>
  </si>
  <si>
    <t>issued by sovereigns</t>
  </si>
  <si>
    <t>guaranteed by sovereigns</t>
  </si>
  <si>
    <t>issued or guaranteed by central banks</t>
  </si>
  <si>
    <t>sovereign or central bank debt securities issued in domestic currencies by the sovereign or central bank in the country in which the liquidity risk is being taken or in the bank’s home country</t>
  </si>
  <si>
    <t>Market value</t>
  </si>
  <si>
    <t>issued or guaranteed by MDBs</t>
  </si>
  <si>
    <t>Swiss covered bonds, SNB eligible</t>
  </si>
  <si>
    <t>Swiss covered bonds, not SNB eligible</t>
  </si>
  <si>
    <t xml:space="preserve">Non-financial common equity shares </t>
  </si>
  <si>
    <t>f) Assets, which are SNB repo eligible</t>
  </si>
  <si>
    <t>B) Net cash outflows</t>
  </si>
  <si>
    <t>1) Cash outflows</t>
  </si>
  <si>
    <t>a) Retail deposit run-off</t>
  </si>
  <si>
    <t>Amount</t>
  </si>
  <si>
    <t>in non-transactional and non-relationship accounts</t>
  </si>
  <si>
    <t>Total retail deposits run-off</t>
  </si>
  <si>
    <t>b) Unsecured wholesale funding run-off</t>
  </si>
  <si>
    <t>where entire amount is fully covered by an effective deposit insurance scheme</t>
  </si>
  <si>
    <t>where entire amount is not fully covered by an effective deposit insurance scheme</t>
  </si>
  <si>
    <t>Total unsecured wholesale funding run-off</t>
  </si>
  <si>
    <t>Of the non-operational deposits reported above, amounts that could be considered operational in nature but per the rules text have been excluded from receiving operational deposit treatment due to:</t>
  </si>
  <si>
    <t>correspondent banking activity</t>
  </si>
  <si>
    <t>prime brokerage services</t>
  </si>
  <si>
    <t>c) Secured funding run-off</t>
  </si>
  <si>
    <t>Amount received</t>
  </si>
  <si>
    <t>Market value of extended collateral</t>
  </si>
  <si>
    <t>Total secured wholesale funding run-off</t>
  </si>
  <si>
    <t>d) Additional requirements</t>
  </si>
  <si>
    <t>Derivatives cash outflow</t>
  </si>
  <si>
    <t>Increased liquidity needs related to excess non-segregated collateral held by the bank that could contractually be called at any time by the counterparty</t>
  </si>
  <si>
    <t>Increased liquidity needs related to contractually required collateral on transactions for which the counterparty has not yet demanded the collateral be posted</t>
  </si>
  <si>
    <t>Increased liquidity needs related to contracts that allow collateral substitution to non-HQLA assets</t>
  </si>
  <si>
    <t>Loss of funding on ABS and other structured financing instruments issued by the bank, excluding covered bonds</t>
  </si>
  <si>
    <t>debt maturing ≤ 30 days</t>
  </si>
  <si>
    <t>with embedded options in financing arrangements</t>
  </si>
  <si>
    <t>other potential loss of such funding</t>
  </si>
  <si>
    <t>Loss of funding on covered bonds issued by the bank</t>
  </si>
  <si>
    <t>sovereigns, central banks, PSEs and MDBs</t>
  </si>
  <si>
    <t>Other contractual obligations to extend funds to</t>
  </si>
  <si>
    <t>retail clients</t>
  </si>
  <si>
    <t>Other contingent funding obligations</t>
  </si>
  <si>
    <t>Outstanding debt securities with remaining maturity &gt; 30 days</t>
  </si>
  <si>
    <t>Bank outright short positions covered by a collateralised securities financing transaction</t>
  </si>
  <si>
    <t>Total run-off on other contingent funding obligations</t>
  </si>
  <si>
    <t>Total cash outflows</t>
  </si>
  <si>
    <t>2) Cash inflows</t>
  </si>
  <si>
    <t>a) Secured lending including reverse repo and securities borrowing</t>
  </si>
  <si>
    <t>Amount extended</t>
  </si>
  <si>
    <t>Market value of received collateral</t>
  </si>
  <si>
    <t>Total inflows on reverse repo and securities borrowing transactions</t>
  </si>
  <si>
    <t>b) Other inflows by counterparty</t>
  </si>
  <si>
    <t>deposits at the centralised institution of an institutional network that receive 25% run-off</t>
  </si>
  <si>
    <t>Total of other inflows by counterparty</t>
  </si>
  <si>
    <t>c) Other cash inflows</t>
  </si>
  <si>
    <t>Total of other cash inflows</t>
  </si>
  <si>
    <t xml:space="preserve">Total cash inflows before applying the cap </t>
  </si>
  <si>
    <t>Total cash inflows after applying the cap</t>
  </si>
  <si>
    <t>C) Collateral swaps</t>
  </si>
  <si>
    <t>Market value of collateral lent</t>
  </si>
  <si>
    <t>Market value of collateral borrowed</t>
  </si>
  <si>
    <t>Total outflows and total inflows from collateral swaps</t>
  </si>
  <si>
    <t>Total stock of high quality liquid assets plus usage of alternative treatment</t>
  </si>
  <si>
    <t>d) Assets excluded from the stock of HQLA due to operational restrictions</t>
  </si>
  <si>
    <t>issued or guaranteed by PSEs</t>
  </si>
  <si>
    <t>provided by members of the institutional networks of cooperative banks</t>
  </si>
  <si>
    <t>uninsured</t>
  </si>
  <si>
    <t>Increased liquidity needs related to downgrade triggers in derivatives and other financing transactions</t>
  </si>
  <si>
    <t>Parent</t>
  </si>
  <si>
    <t>Survey</t>
  </si>
  <si>
    <t>Forms</t>
  </si>
  <si>
    <t>Irregular submission</t>
  </si>
  <si>
    <t>Please complete</t>
  </si>
  <si>
    <t>Company</t>
  </si>
  <si>
    <t>Department</t>
  </si>
  <si>
    <t>Address</t>
  </si>
  <si>
    <t>Post code/town</t>
  </si>
  <si>
    <t>Contact person</t>
  </si>
  <si>
    <t>Telephone</t>
  </si>
  <si>
    <t>E-mail</t>
  </si>
  <si>
    <t>Validation</t>
  </si>
  <si>
    <t>Errors</t>
  </si>
  <si>
    <t>Additional information required can be found at www.snb.ch &gt; Statistics &gt; Surveys.</t>
  </si>
  <si>
    <t>Comments: Please use a separate document for your comments to this delivery and include</t>
  </si>
  <si>
    <t>Ordering survey documents:</t>
  </si>
  <si>
    <t>Questions on surveys:</t>
  </si>
  <si>
    <t>Subject:</t>
  </si>
  <si>
    <t>CH-3003 Berne</t>
  </si>
  <si>
    <t>Telephone: +41 31 327 91 00</t>
  </si>
  <si>
    <t xml:space="preserve"> -&gt; Press Tab to move from field to field</t>
  </si>
  <si>
    <t>$eod</t>
  </si>
  <si>
    <t>Non-financial corporate bonds, rated AA-</t>
  </si>
  <si>
    <t>Covered bonds, not self-issued, rated AA or better, of which:</t>
  </si>
  <si>
    <t>other covered bonds</t>
  </si>
  <si>
    <t>Covered bonds, not self-issued, rated AA-, of which:</t>
  </si>
  <si>
    <t>are excluded due to the fact that they are not under control of Treasury</t>
  </si>
  <si>
    <t>are excluded due to other reasons</t>
  </si>
  <si>
    <t>Margin number in liquidity circular</t>
  </si>
  <si>
    <t>Foreign currency HQLA to be considered in LCR CHF and to be excluded in the LCR in which these assets are denominated in, of which denominated in:</t>
  </si>
  <si>
    <t>Permission granted (yes = '1', no = '0')</t>
  </si>
  <si>
    <t>whereof vested benefit funds / pillar 3a deposits</t>
  </si>
  <si>
    <t>third parties, of which:</t>
  </si>
  <si>
    <t>intercompany counterparties</t>
  </si>
  <si>
    <t>are not in Switzerland</t>
  </si>
  <si>
    <t>are in Switzerland</t>
  </si>
  <si>
    <t>whereof trusts and comparable domicile companies</t>
  </si>
  <si>
    <t>third parties</t>
  </si>
  <si>
    <t xml:space="preserve">third parties </t>
  </si>
  <si>
    <t>excess balances in operational accounts that could be withdrawn and would leave enough funds to fulfill the clearing, custody and cash management activities</t>
  </si>
  <si>
    <t>Increased liquidity needs related to the potential for valuation changes on posted collateral securing derivative and other transactions, of which:</t>
  </si>
  <si>
    <t>either: the largest outflow during 30 days within the last 24 months,</t>
  </si>
  <si>
    <t>or: an internal model.</t>
  </si>
  <si>
    <t>whereof undrawn committed liquidity facilities</t>
  </si>
  <si>
    <t>Total additional requirements</t>
  </si>
  <si>
    <t>Total retail, small business customers, non-financials and other clients</t>
  </si>
  <si>
    <t>either: volume of trade finance-related obligations, of which:</t>
  </si>
  <si>
    <t>or: the largest 30 day outflow within the last 24 months, of which:</t>
  </si>
  <si>
    <t>either: volume of guarantees and letters of credit unrelated to trade finance obligations, of which:</t>
  </si>
  <si>
    <t>Non-contractual obligations, of which:</t>
  </si>
  <si>
    <t>buy back of debt securities with remaining maturity &gt;30 days from affiliated SPVs, conduits and other such financing activities</t>
  </si>
  <si>
    <t>Swiss National Bank, of which:</t>
  </si>
  <si>
    <t>margin lending backed by non-HQLA collateral</t>
  </si>
  <si>
    <t>other counterparties, of which:</t>
  </si>
  <si>
    <t>margin lending backed by non-HQLA collateral, of which:</t>
  </si>
  <si>
    <t>whereof banks</t>
  </si>
  <si>
    <t>whereof forward starting transactions</t>
  </si>
  <si>
    <t>A) Stock of High Quality Liquid Assets (HQLA)</t>
  </si>
  <si>
    <t>Securities with a 0% risk weight, of which:</t>
  </si>
  <si>
    <t xml:space="preserve">issued or guaranteed by BIS, IMF, ECB and European Union or MDBs </t>
  </si>
  <si>
    <t>Positions in rows 4 to 6 which are issued or guaranteed by the Swiss Government or the SNB</t>
  </si>
  <si>
    <t>For non-0% risk weighted sovereigns, of which:</t>
  </si>
  <si>
    <t>Swiss Government or SNB debt securities issued in foreign currencies, up to the amount of the bank’s stressed net cash outflows in that specific foreign currency stemming from the bank’s operations in the jurisdiction where the bank’s liquidity risk is being taken</t>
  </si>
  <si>
    <t>whereof designated for SNB EFF</t>
  </si>
  <si>
    <t>Non-financial corporate bonds, rated AA or better</t>
  </si>
  <si>
    <t>Assets excluded from the stock of HQLA due to operational restrictions, of which:</t>
  </si>
  <si>
    <t>SNB repo eligible assets according to the consultative document about SNB repo eligible securities ("Merkblatt zu den SNB-repofähigen Effekten") and the inventory of the SNB eligible securities ("Verzeichnis der SNB-repofähigen Effekten - SNB GC Basket"), of which:</t>
  </si>
  <si>
    <t>g1) Foreign currency HQLA to be considered in LCR CHF and to be excluded in the LCR in which these assets are denominated in</t>
  </si>
  <si>
    <t>Total retail deposits, of which:</t>
  </si>
  <si>
    <t>insured deposits, of which:</t>
  </si>
  <si>
    <t>in transactional accounts, of which:</t>
  </si>
  <si>
    <t>eligible for a 3% run-off rate, of which:</t>
  </si>
  <si>
    <t>eligible for a 5% run-off rate, of which:</t>
  </si>
  <si>
    <t>in non-transactional accounts with established relationships that make deposit withdrawal highly unlikely, of which:</t>
  </si>
  <si>
    <t>uninsured, non-high-value deposits</t>
  </si>
  <si>
    <t>high-value deposits</t>
  </si>
  <si>
    <t>deposits treated as having &gt;30 day remaining maturity with legal right for an early withdrawal within the 30-day horizon resulting in a significant penalty that is materially greater than the loss of interest</t>
  </si>
  <si>
    <t>Total unsecured wholesale funding, of which:</t>
  </si>
  <si>
    <t>total funding provided by small business customers, of which:</t>
  </si>
  <si>
    <t>total operational deposits, of which:</t>
  </si>
  <si>
    <t>provided by non-financial corporates, of which:</t>
  </si>
  <si>
    <t>insured, with a 3% run-off rate, of which:</t>
  </si>
  <si>
    <t>insured, with a 5% run-off rate, of which:</t>
  </si>
  <si>
    <t>provided by sovereigns, central banks, PSEs and MDBs, of which:</t>
  </si>
  <si>
    <t>provided by banks, of which:</t>
  </si>
  <si>
    <t>provided by other financial institutions and other legal entities, of which:</t>
  </si>
  <si>
    <t>total non-operational deposits, of which:</t>
  </si>
  <si>
    <t>provided by other banks, of which:</t>
  </si>
  <si>
    <t>unsecured debt issuance</t>
  </si>
  <si>
    <t>additional balances required to be installed in central bank reserves</t>
  </si>
  <si>
    <t>deposits treated as having &gt;30 day remaining maturity with legal right for an early withdrawal within the 30-day horizon resulting in a significant penalty that is materially greater than the loss of interest, of which:</t>
  </si>
  <si>
    <t>Transactions conducted with a central bank, of which:</t>
  </si>
  <si>
    <t>Increased liquidity needs related to market valuation changes on derivative or other transactions based on:</t>
  </si>
  <si>
    <t xml:space="preserve">Loss of funding on ABCP, conduits, SIVs and other such financing activities, of which: </t>
  </si>
  <si>
    <t>Undrawn committed credit and liquidity facilities to retail and small business customers, of which:</t>
  </si>
  <si>
    <t>Undrawn committed credit facilities to:</t>
  </si>
  <si>
    <t>non-financial corporates, of which:</t>
  </si>
  <si>
    <t>Undrawn committed liquidity facilities to:</t>
  </si>
  <si>
    <t>Undrawn committed credit and liquidity facilities provided to banks subject to prudential supervision, of which:</t>
  </si>
  <si>
    <t>Undrawn committed credit facilities provided to other financial institutions, of which:</t>
  </si>
  <si>
    <t>Undrawn committed liquidity facilities provided to other financial institutions, of which:</t>
  </si>
  <si>
    <t>Undrawn committed credit and liquidity facilities to other legal entities, of which:</t>
  </si>
  <si>
    <t>financial institutions, of which:</t>
  </si>
  <si>
    <t>small business customers, of which:</t>
  </si>
  <si>
    <t>other clients, of which:</t>
  </si>
  <si>
    <t>Non-contractual obligations related to potential liquidity draws from joint ventures or minority investments in entities, of which:</t>
  </si>
  <si>
    <t>Unconditionally revocable "uncommitted" credit and liquidity facilities, of which:</t>
  </si>
  <si>
    <t>Trade finance-related obligations (including guarantees and letters of credit) based on:</t>
  </si>
  <si>
    <t>Guarantees and letters of credit unrelated to trade finance obligations based on:</t>
  </si>
  <si>
    <t>debt-buy back requests</t>
  </si>
  <si>
    <t>structured products</t>
  </si>
  <si>
    <t>managed funds which are distributed with the intention to facilitate a stable net asset value such as a constant net asset value money market fund</t>
  </si>
  <si>
    <t>other non-contractual obligations</t>
  </si>
  <si>
    <t>Non contractual obligations where customer short positions are covered by other customers’ non-HQLA collateral</t>
  </si>
  <si>
    <t>Other contractual cash outflows (incl. those related to unsecured collateral borrowings and uncovered short positions)</t>
  </si>
  <si>
    <t>Reverse repo and other secured lending or securities borrowing transactions maturing ≤ 30 days, of which:</t>
  </si>
  <si>
    <r>
      <t xml:space="preserve">collateral is </t>
    </r>
    <r>
      <rPr>
        <b/>
        <sz val="10"/>
        <rFont val="Arial"/>
        <family val="2"/>
      </rPr>
      <t>not re-used</t>
    </r>
    <r>
      <rPr>
        <sz val="10"/>
        <rFont val="Arial"/>
        <family val="2"/>
      </rPr>
      <t xml:space="preserve"> (i.e. is not rehypothecated) to cover the reporting institution's outright short positions, of which against:</t>
    </r>
  </si>
  <si>
    <r>
      <t xml:space="preserve">collateral is </t>
    </r>
    <r>
      <rPr>
        <b/>
        <sz val="10"/>
        <rFont val="Arial"/>
        <family val="2"/>
      </rPr>
      <t>re-used</t>
    </r>
    <r>
      <rPr>
        <sz val="10"/>
        <rFont val="Arial"/>
        <family val="2"/>
      </rPr>
      <t xml:space="preserve"> (i.e. is rehypothecated) in transactions to cover the reporting institution's outright short positions, of which:</t>
    </r>
  </si>
  <si>
    <t>retail customers</t>
  </si>
  <si>
    <t>central banks</t>
  </si>
  <si>
    <t>operational deposits, of which:</t>
  </si>
  <si>
    <t>all payments on other loans and deposits due in ≤ 30 days, of which:</t>
  </si>
  <si>
    <t>other entities, of which:</t>
  </si>
  <si>
    <t>Other cash inflows, of which:</t>
  </si>
  <si>
    <t>derivatives cash inflow</t>
  </si>
  <si>
    <t>contractual inflows from securities maturing ≤ 30 days, not included anywhere above, of which:</t>
  </si>
  <si>
    <t>other contractual cash inflows, of which:</t>
  </si>
  <si>
    <t>Collateral swaps maturing ≤ 30 days, of which:</t>
  </si>
  <si>
    <r>
      <t xml:space="preserve">borrowed assets are </t>
    </r>
    <r>
      <rPr>
        <b/>
        <sz val="10"/>
        <rFont val="Arial"/>
        <family val="2"/>
      </rPr>
      <t>not re-used</t>
    </r>
    <r>
      <rPr>
        <sz val="10"/>
        <rFont val="Arial"/>
        <family val="2"/>
      </rPr>
      <t xml:space="preserve"> (i.e. are not rehypothecated) to cover short positions, of which:</t>
    </r>
  </si>
  <si>
    <r>
      <t xml:space="preserve">borrowed assets are </t>
    </r>
    <r>
      <rPr>
        <b/>
        <sz val="10"/>
        <rFont val="Arial"/>
        <family val="2"/>
      </rPr>
      <t>re-used</t>
    </r>
    <r>
      <rPr>
        <sz val="10"/>
        <rFont val="Arial"/>
        <family val="2"/>
      </rPr>
      <t xml:space="preserve"> (i.e. are rehypothecated) in transactions to cover short positions, of which:</t>
    </r>
  </si>
  <si>
    <t>Amount/
Market value</t>
  </si>
  <si>
    <t>Col. 30</t>
  </si>
  <si>
    <t>Swiss National Bank</t>
  </si>
  <si>
    <t>Data Collection</t>
  </si>
  <si>
    <t>P.O. Box</t>
  </si>
  <si>
    <t>CH-8022 Zurich</t>
  </si>
  <si>
    <t>Swiss Financial Market Supervisory Authority FINMA</t>
  </si>
  <si>
    <t>dd.mm.yyyy</t>
  </si>
  <si>
    <t>a) Category 1 assets</t>
  </si>
  <si>
    <t>b) Category 2a assets</t>
  </si>
  <si>
    <t>c) Category 2b assets</t>
  </si>
  <si>
    <t>Category 2a</t>
  </si>
  <si>
    <t xml:space="preserve">Category 2b </t>
  </si>
  <si>
    <t>Total stock of category 2a assets</t>
  </si>
  <si>
    <t>category 1 assets</t>
  </si>
  <si>
    <t>category 2a assets</t>
  </si>
  <si>
    <t>category 2b assets</t>
  </si>
  <si>
    <t>g2) Banks with permission to consider additional category 2a assets</t>
  </si>
  <si>
    <t>Banks with permission to consider additional category 2a assets</t>
  </si>
  <si>
    <t>backed by category 1 assets</t>
  </si>
  <si>
    <t>backed by category 2a assets</t>
  </si>
  <si>
    <t>backed by category 2b assets</t>
  </si>
  <si>
    <t>Transactions not conducted with a central bank and backed by category 1 assets, of which:</t>
  </si>
  <si>
    <t>Transactions not conducted with a central bank and backed by category 2a assets, of which:</t>
  </si>
  <si>
    <t>Transactions not conducted with a central bank and backed by category 2b assets, of which:</t>
  </si>
  <si>
    <t>Total stock of category 1 assets</t>
  </si>
  <si>
    <t>for other collateral (i.e. all non-category 1 collateral)</t>
  </si>
  <si>
    <t>transactions backed by category 1 assets</t>
  </si>
  <si>
    <t>transactions backed by category 2a assets</t>
  </si>
  <si>
    <t>transactions backed by category 2b assets</t>
  </si>
  <si>
    <t>transactions backed by category 1 assets, of which:</t>
  </si>
  <si>
    <t>transactions backed by category 2a assets, of which:</t>
  </si>
  <si>
    <t>transactions backed by category 2b assets, of which:</t>
  </si>
  <si>
    <t>category 1 assets are lent and category 1 assets are borrowed, of which:</t>
  </si>
  <si>
    <t>category 1 assets are lent and category 2a assets are borrowed, of which:</t>
  </si>
  <si>
    <t>category 1 assets are lent and category 2b assets are borrowed, of which:</t>
  </si>
  <si>
    <t>category 2a assets are lent and category 1 assets are borrowed, of which:</t>
  </si>
  <si>
    <t>category 2a assets are lent and category 2a assets are borrowed, of which:</t>
  </si>
  <si>
    <t>category 2a assets are lent and category 2b assets are borrowed, of which:</t>
  </si>
  <si>
    <t>category 2b assets are lent and category 1 assets are borrowed, of which:</t>
  </si>
  <si>
    <t>category 2b assets are lent and category 2a assets are borrowed, of which:</t>
  </si>
  <si>
    <t>category 2b assets are lent and category 2b assets are borrowed, of which:</t>
  </si>
  <si>
    <t>Total stock of category 2 assets before applying the cap</t>
  </si>
  <si>
    <t>Total stock of category 2 assets after applying the cap</t>
  </si>
  <si>
    <t>backed by non-HQLA assets</t>
  </si>
  <si>
    <t>Transactions not conducted with a central bank and backed by non-HQLA assets, of which:</t>
  </si>
  <si>
    <t>cash and other category 1 assets</t>
  </si>
  <si>
    <t>transactions backed by non-HQLA collateral</t>
  </si>
  <si>
    <t>transactions backed by non-HQLA collateral, of which:</t>
  </si>
  <si>
    <t>category 1 assets are lent and non-HQLA assets are borrowed, of which:</t>
  </si>
  <si>
    <t>category 2a assets are lent and non-HQLA assets are borrowed, of which:</t>
  </si>
  <si>
    <t>category 2b assets are lent and non-HQLA assets are borrowed, of which:</t>
  </si>
  <si>
    <t>non-HQLA assets are lent and category 1 assets are borrowed, of which:</t>
  </si>
  <si>
    <t>non-HQLA assets are lent and category 2a assets are borrowed, of which:</t>
  </si>
  <si>
    <t>non-HQLA assets are lent and category 2b assets are borrowed, of which:</t>
  </si>
  <si>
    <t>non-HQLA assets are lent and non-HQLA assets are borrowed, of which:</t>
  </si>
  <si>
    <t>Paragraph in liquidity ordinance</t>
  </si>
  <si>
    <t>Paragraph in liquidity ordinance or margin number in liquidity circular</t>
  </si>
  <si>
    <t>15a, 1a</t>
  </si>
  <si>
    <t>15a, 1b</t>
  </si>
  <si>
    <t>15a, 1c</t>
  </si>
  <si>
    <t>15a, 1d</t>
  </si>
  <si>
    <t>15a, 1e</t>
  </si>
  <si>
    <t>17c, 1</t>
  </si>
  <si>
    <t>15e</t>
  </si>
  <si>
    <t>Securities with ≤ 20% risk weight, of which:</t>
  </si>
  <si>
    <t xml:space="preserve">g) LCR CHF specific information on alternative treatment due to par. 17 in liquidity ordinance </t>
  </si>
  <si>
    <t>counterparties are domestic sovereigns, MDBs or domestic PSEs with a ≤ 20% risk weight</t>
  </si>
  <si>
    <t>counterparties are not domestic sovereigns, MDBs or domestic PSEs with a ≤ 20% risk weight, of which:</t>
  </si>
  <si>
    <t>whereof required to be provided to the Swiss mortgage-lending institutions under the Swiss Pfandbrief act</t>
  </si>
  <si>
    <t>Contractual inflows due in ≤ 30 days from fully performing loans, not reported in section 2.a), of which:</t>
  </si>
  <si>
    <t>15b, 1a</t>
  </si>
  <si>
    <t>15b, 1b</t>
  </si>
  <si>
    <t>15b, 1c</t>
  </si>
  <si>
    <t>15b, 5</t>
  </si>
  <si>
    <t>17c,1</t>
  </si>
  <si>
    <t>15d, b</t>
  </si>
  <si>
    <t>17, 1</t>
  </si>
  <si>
    <t>17, 2</t>
  </si>
  <si>
    <t>Annex 2, 1.1.1</t>
  </si>
  <si>
    <t>Annex 2, 1.1.2</t>
  </si>
  <si>
    <t>Annex 2, 1.2</t>
  </si>
  <si>
    <t>Annex 2, 2.1.1</t>
  </si>
  <si>
    <t>Annex 2, 2.1.2</t>
  </si>
  <si>
    <t>Annex 2, 15</t>
  </si>
  <si>
    <t>Annex 2, 2.2.1</t>
  </si>
  <si>
    <t>Annex 2, 2.2.2</t>
  </si>
  <si>
    <t>Annex 2, 2.4.1</t>
  </si>
  <si>
    <t>Annex 2, 2.4.2</t>
  </si>
  <si>
    <t>Annex 2, 2.3</t>
  </si>
  <si>
    <t>Annex 2, 2.5</t>
  </si>
  <si>
    <t>Annex 2, 2.6</t>
  </si>
  <si>
    <t>Annex 2, 2.7</t>
  </si>
  <si>
    <t>Annex 2, 3.1</t>
  </si>
  <si>
    <t>Annex 2, 3.2</t>
  </si>
  <si>
    <t>Annex 2, 3.4</t>
  </si>
  <si>
    <t>Annex 2, 3.7</t>
  </si>
  <si>
    <t>Annex 2, 5.1</t>
  </si>
  <si>
    <t>Annex 2, 5.2</t>
  </si>
  <si>
    <t>Annex 2, 5.7</t>
  </si>
  <si>
    <t>Annex 2, 5.3</t>
  </si>
  <si>
    <t>Annex 2, 5.4</t>
  </si>
  <si>
    <t>Annex 2, 5.5</t>
  </si>
  <si>
    <t>Annex 2, 5.6</t>
  </si>
  <si>
    <t>Annex 2, 6</t>
  </si>
  <si>
    <t>Annex 2, 7.1</t>
  </si>
  <si>
    <t>Annex 2, 7.3</t>
  </si>
  <si>
    <t>Annex 2, 7.2</t>
  </si>
  <si>
    <t>Annex 2, 8.1.1</t>
  </si>
  <si>
    <t>Annex 2, 8.1.2.1</t>
  </si>
  <si>
    <t>Annex 2, 8.1.2.2</t>
  </si>
  <si>
    <t>Annex 2, 8.1.3</t>
  </si>
  <si>
    <t>Annex 2, 8.1.4.1</t>
  </si>
  <si>
    <t>Annex 2, 8.1.4.2</t>
  </si>
  <si>
    <t>Annex 2, 8.1.5</t>
  </si>
  <si>
    <t>Annex 2, 14.2</t>
  </si>
  <si>
    <t>Annex 2, 14.1</t>
  </si>
  <si>
    <t>Annex 2, 9.3.1</t>
  </si>
  <si>
    <t>Annex 2, 8.2</t>
  </si>
  <si>
    <t>Annex 2, 9.1</t>
  </si>
  <si>
    <t>Annex 2, 9.2</t>
  </si>
  <si>
    <t>Annex 2, 9.3.2</t>
  </si>
  <si>
    <t>Annex 2, 9.3.3</t>
  </si>
  <si>
    <t>Annex 2, 9.3.4</t>
  </si>
  <si>
    <t>Annex 2, 9.3.5</t>
  </si>
  <si>
    <t>Annex 2, 9.3.6</t>
  </si>
  <si>
    <t>Annex 2, 11</t>
  </si>
  <si>
    <t>Annex 2, 13</t>
  </si>
  <si>
    <t>Annex 3, 7</t>
  </si>
  <si>
    <t>Annex 3, 1.3</t>
  </si>
  <si>
    <t>Annex 3, 1.4</t>
  </si>
  <si>
    <t>Annex 3, 1.6</t>
  </si>
  <si>
    <t>Annex 3, 2</t>
  </si>
  <si>
    <t>Annex 3, 5.1</t>
  </si>
  <si>
    <t>Annex 3, 5.2</t>
  </si>
  <si>
    <t>Annex 3, 5.3</t>
  </si>
  <si>
    <t>Annex 3, 4</t>
  </si>
  <si>
    <t>Annex 3, 6.1</t>
  </si>
  <si>
    <t>Annex 3, 6.2</t>
  </si>
  <si>
    <t>Annex 3, 6.3</t>
  </si>
  <si>
    <t>Annex 3, 1.2</t>
  </si>
  <si>
    <t>Annex 3, 1.5</t>
  </si>
  <si>
    <t>Annex 2, 3.5</t>
  </si>
  <si>
    <t>Annex 2, 3.3</t>
  </si>
  <si>
    <t>Annex 2, 3.1
Annex 3, 1.1</t>
  </si>
  <si>
    <t>Annex 2, 15
Annex 3, 7</t>
  </si>
  <si>
    <t>Annex 2, 3.6</t>
  </si>
  <si>
    <t>Annex 2, 4.1
Annex 3, 1.1</t>
  </si>
  <si>
    <t>Annex 2, 4.2</t>
  </si>
  <si>
    <t>Annex 2, 4.4</t>
  </si>
  <si>
    <t>Annex 2, 4.3</t>
  </si>
  <si>
    <t>Annex 2, 4.6</t>
  </si>
  <si>
    <t>Annex 2, 4.5</t>
  </si>
  <si>
    <t>15a</t>
  </si>
  <si>
    <t>15b</t>
  </si>
  <si>
    <t>16, 5</t>
  </si>
  <si>
    <t>16, 2</t>
  </si>
  <si>
    <t>Annex 2, 8.1.6</t>
  </si>
  <si>
    <t>Undrawn committed credit and liquidity facilities provided to the Swiss deposit protection scheme</t>
  </si>
  <si>
    <t>Annex 2, 10</t>
  </si>
  <si>
    <t>Annex 2, 12</t>
  </si>
  <si>
    <r>
      <t>Total central bank reserves</t>
    </r>
    <r>
      <rPr>
        <sz val="10"/>
        <rFont val="Arial"/>
        <family val="2"/>
      </rPr>
      <t>,</t>
    </r>
    <r>
      <rPr>
        <sz val="10"/>
        <color indexed="8"/>
        <rFont val="Arial"/>
        <family val="2"/>
      </rPr>
      <t xml:space="preserve"> of which:</t>
    </r>
  </si>
  <si>
    <r>
      <t>15a, 1c</t>
    </r>
    <r>
      <rPr>
        <vertAlign val="superscript"/>
        <sz val="10"/>
        <rFont val="Arial"/>
        <family val="2"/>
      </rPr>
      <t>bis</t>
    </r>
  </si>
  <si>
    <r>
      <t>15a, 1c, 1c</t>
    </r>
    <r>
      <rPr>
        <vertAlign val="superscript"/>
        <sz val="10"/>
        <rFont val="Arial"/>
        <family val="2"/>
      </rPr>
      <t>bis</t>
    </r>
  </si>
  <si>
    <t>15e, 3</t>
  </si>
  <si>
    <r>
      <t>15b, 1a, 1a</t>
    </r>
    <r>
      <rPr>
        <vertAlign val="superscript"/>
        <sz val="10"/>
        <rFont val="Arial"/>
        <family val="2"/>
      </rPr>
      <t>bis</t>
    </r>
  </si>
  <si>
    <t>153-165</t>
  </si>
  <si>
    <t>e) Assets, which do not belong to the stock of HQLA due to margin numbers 104, 157-159 in liquidity circular</t>
  </si>
  <si>
    <t>Assets held at the entity level, but excluded from the consolidated stock of HQLA due to margin numbers 104, 157-159 in liquidity circular</t>
  </si>
  <si>
    <t>104, 157-159</t>
  </si>
  <si>
    <t>188-191</t>
  </si>
  <si>
    <t>194-197</t>
  </si>
  <si>
    <t>15c</t>
  </si>
  <si>
    <t>16, 3</t>
  </si>
  <si>
    <t>Amount adjusted in rows 001 to 011 due to par. 15e liquidity ordinance</t>
  </si>
  <si>
    <t>whereof currency swaps against the SNB</t>
  </si>
  <si>
    <t>Amount adjusted in rows 016 to 024 due to par. 15e liquidity ordinance</t>
  </si>
  <si>
    <t>USD</t>
  </si>
  <si>
    <t>EUR</t>
  </si>
  <si>
    <t>GBP</t>
  </si>
  <si>
    <t>DKK</t>
  </si>
  <si>
    <t>NOK</t>
  </si>
  <si>
    <t>SEK</t>
  </si>
  <si>
    <t>SGD</t>
  </si>
  <si>
    <t>Amount adjusted due to par. 15e liquidity ordinance</t>
  </si>
  <si>
    <t>JPY</t>
  </si>
  <si>
    <t>Category 1</t>
  </si>
  <si>
    <t>Currency</t>
  </si>
  <si>
    <t>TOT</t>
  </si>
  <si>
    <t>$par</t>
  </si>
  <si>
    <t>currency</t>
  </si>
  <si>
    <t>List of currencies</t>
  </si>
  <si>
    <t>Selection</t>
  </si>
  <si>
    <t>Currency code</t>
  </si>
  <si>
    <t>empty</t>
  </si>
  <si>
    <t>All Currencies</t>
  </si>
  <si>
    <t>CHF</t>
  </si>
  <si>
    <t>Swiss Franc</t>
  </si>
  <si>
    <t>LCR_PO</t>
  </si>
  <si>
    <t>LCR_PO02</t>
  </si>
  <si>
    <t>Release 1.0</t>
  </si>
  <si>
    <t>LCR_PO02_A</t>
  </si>
  <si>
    <t>LCR_PO02_B</t>
  </si>
  <si>
    <t>SNB code</t>
  </si>
  <si>
    <t>Liquidity Coverage Ratio with Facilitation</t>
  </si>
  <si>
    <t>Laupenstrasse 27</t>
  </si>
  <si>
    <t>REGULAR</t>
  </si>
  <si>
    <t>Category</t>
  </si>
  <si>
    <t>Position</t>
  </si>
  <si>
    <t>Facilitations</t>
  </si>
  <si>
    <t>004-008</t>
  </si>
  <si>
    <t>016-020</t>
  </si>
  <si>
    <t>Combined non-financial corporate bonds, rated AA- or better</t>
  </si>
  <si>
    <t>021 &amp; 503</t>
  </si>
  <si>
    <t>Combined Covered Bonds</t>
  </si>
  <si>
    <t>504-506, 022-024</t>
  </si>
  <si>
    <t>Combined Retail Transactional and Non Transactional Accounts</t>
  </si>
  <si>
    <t>Combined Small Business Customers Transactional and Non Transactional Accounts</t>
  </si>
  <si>
    <t>Combined Non-Financial Corporates, Operational Deposits, insured and uninsured</t>
  </si>
  <si>
    <t>518-096</t>
  </si>
  <si>
    <t>Combined Sovereign, Central Banks, PSEs and MDBs, Operational Deposits, insured and uninsured</t>
  </si>
  <si>
    <t>521-099</t>
  </si>
  <si>
    <t>Combined Banks, Operational Deposits, insured and uninsured</t>
  </si>
  <si>
    <t>524-102</t>
  </si>
  <si>
    <t>Combined Other Financial Institutions and Other Legal Entities, Operational Deposits, insured and uninsured</t>
  </si>
  <si>
    <t>527, 528, 529, 108</t>
  </si>
  <si>
    <t>Combined Trusts and Comparable Domicile Companies, Operational Deposits, insured and uninsured</t>
  </si>
  <si>
    <t>104, 106, 530, 109</t>
  </si>
  <si>
    <t>Combined Sovereigns, Central Banks, PSEs and MDBs, undrawn credit and liquidity facilities</t>
  </si>
  <si>
    <t>153, 155</t>
  </si>
  <si>
    <t>Col. 40</t>
  </si>
  <si>
    <t>1.00.E0</t>
  </si>
  <si>
    <t>See notes in LCR_PO02_A.MELD</t>
  </si>
  <si>
    <t>Telephone: +41 58 631 00 00</t>
  </si>
  <si>
    <t>Combined Non-Financial Corporates, undrawn credit and liquidity facilities - third parties</t>
  </si>
  <si>
    <t>Combined Non-Financial Corporates, undrawn credit and liquidity facilities - intercompany counterparties</t>
  </si>
  <si>
    <t>297, 299</t>
  </si>
  <si>
    <t>296, 298</t>
  </si>
  <si>
    <t>Combined Other Financial Institutions, undrawn credit and liquidity facilities - third parties</t>
  </si>
  <si>
    <t>303, 306</t>
  </si>
  <si>
    <t>Combined Other Financial Institutions, undrawn credit and liquidity facilities - intercompany counterparties</t>
  </si>
  <si>
    <t>302, 305</t>
  </si>
  <si>
    <t>Facilitation consistency</t>
  </si>
  <si>
    <t>Facilitation
check</t>
  </si>
  <si>
    <t>069-077</t>
  </si>
  <si>
    <t>083-091</t>
  </si>
  <si>
    <t>Combined securities with a 0% risk weight</t>
  </si>
  <si>
    <t>Combined securities with ≤ 20% risk weight</t>
  </si>
  <si>
    <t>L</t>
  </si>
  <si>
    <t>Set of aggregated positions from simplified reporting</t>
  </si>
  <si>
    <r>
      <rPr>
        <b/>
        <sz val="10"/>
        <rFont val="Arial"/>
        <family val="2"/>
      </rPr>
      <t>Submission deadline:</t>
    </r>
    <r>
      <rPr>
        <sz val="10"/>
        <rFont val="Arial"/>
        <family val="2"/>
      </rPr>
      <t xml:space="preserve">
The forms, which are required on a monthly basis, must be submitted within 20 calendar days (15 calendar days for systemically important banks).</t>
    </r>
  </si>
  <si>
    <t>Cut-off date</t>
  </si>
  <si>
    <t>Questions on data collection:</t>
  </si>
  <si>
    <r>
      <rPr>
        <b/>
        <sz val="10"/>
        <color indexed="8"/>
        <rFont val="Arial"/>
        <family val="2"/>
      </rPr>
      <t xml:space="preserve">Explanations: Please read the explanations required for this survey at: </t>
    </r>
    <r>
      <rPr>
        <i/>
        <u/>
        <sz val="10"/>
        <color indexed="8"/>
        <rFont val="Arial"/>
        <family val="2"/>
      </rPr>
      <t>https://emi.snb.ch/en/emi/LCR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</si>
</sst>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64" formatCode="000000"/>
    <numFmt numFmtId="165" formatCode="General_)"/>
    <numFmt numFmtId="166" formatCode="#,##0_);[Red]\-#,##0_);;@"/>
    <numFmt numFmtId="167" formatCode="_ &quot;SFr.&quot;\ * #,##0.00_ ;_ &quot;SFr.&quot;\ * \-#,##0.00_ ;_ &quot;SFr.&quot;\ * &quot;-&quot;??_ ;_ @_ "/>
    <numFmt numFmtId="168" formatCode="_ &quot;SFr.&quot;\ * #,##0_ ;_ &quot;SFr.&quot;\ * \-#,##0_ ;_ &quot;SFr.&quot;\ * &quot;-&quot;_ ;_ @_ "/>
    <numFmt numFmtId="169" formatCode="000"/>
    <numFmt numFmtId="170" formatCode=";;;"/>
    <numFmt numFmtId="171" formatCode="##,##0_)"/>
    <numFmt numFmtId="172" formatCode="_ * #,##0_ ;_ * \-#,##0_ ;_ * &quot;-&quot;??_ ;_ @_ "/>
    <numFmt numFmtId="173" formatCode="0&quot; ERROR&quot;"/>
    <numFmt numFmtId="174" formatCode="#,##0_);[Red]\-#,##0_)"/>
    <numFmt numFmtId="175" formatCode="0.0000%"/>
    <numFmt numFmtId="176" formatCode="#,##0.00_);[Red]\-#,##0.00_)"/>
  </numFmts>
  <fonts count="36" x14ac:knownFonts="1">
    <font>
      <sz val="10"/>
      <color theme="1"/>
      <name val="Arial"/>
      <family val="2"/>
    </font>
    <font>
      <b/>
      <sz val="20"/>
      <name val="Arial"/>
      <family val="2"/>
    </font>
    <font>
      <sz val="10"/>
      <name val="Arial"/>
      <family val="2"/>
    </font>
    <font>
      <b/>
      <sz val="12"/>
      <name val="Arial"/>
      <family val="2"/>
    </font>
    <font>
      <b/>
      <sz val="10"/>
      <color indexed="8"/>
      <name val="Arial"/>
      <family val="2"/>
    </font>
    <font>
      <sz val="10"/>
      <color indexed="8"/>
      <name val="Arial"/>
      <family val="2"/>
    </font>
    <font>
      <b/>
      <sz val="10"/>
      <name val="Arial"/>
      <family val="2"/>
    </font>
    <font>
      <b/>
      <i/>
      <sz val="10"/>
      <color indexed="8"/>
      <name val="Arial"/>
      <family val="2"/>
    </font>
    <font>
      <b/>
      <sz val="10"/>
      <name val="Helv"/>
    </font>
    <font>
      <i/>
      <u/>
      <sz val="10"/>
      <color indexed="8"/>
      <name val="Arial"/>
      <family val="2"/>
    </font>
    <font>
      <b/>
      <i/>
      <sz val="10"/>
      <name val="Arial"/>
      <family val="2"/>
    </font>
    <font>
      <vertAlign val="superscript"/>
      <sz val="10"/>
      <name val="Arial"/>
      <family val="2"/>
    </font>
    <font>
      <b/>
      <sz val="14"/>
      <name val="Arial"/>
      <family val="2"/>
    </font>
    <font>
      <sz val="14"/>
      <name val="Arial"/>
      <family val="2"/>
    </font>
    <font>
      <sz val="9"/>
      <name val="Arial"/>
      <family val="2"/>
    </font>
    <font>
      <sz val="10"/>
      <color theme="1"/>
      <name val="Arial"/>
      <family val="2"/>
    </font>
    <font>
      <sz val="11"/>
      <color theme="1"/>
      <name val="Calibri"/>
      <family val="2"/>
      <scheme val="minor"/>
    </font>
    <font>
      <u/>
      <sz val="11"/>
      <color theme="10"/>
      <name val="Calibri"/>
      <family val="2"/>
    </font>
    <font>
      <b/>
      <sz val="14"/>
      <color theme="1"/>
      <name val="Arial"/>
      <family val="2"/>
    </font>
    <font>
      <b/>
      <sz val="10"/>
      <color rgb="FFFF0000"/>
      <name val="Arial"/>
      <family val="2"/>
    </font>
    <font>
      <sz val="8"/>
      <color theme="1"/>
      <name val="Arial"/>
      <family val="2"/>
    </font>
    <font>
      <sz val="11"/>
      <color theme="1"/>
      <name val="Arial"/>
      <family val="2"/>
    </font>
    <font>
      <b/>
      <sz val="11"/>
      <color theme="1"/>
      <name val="Arial"/>
      <family val="2"/>
    </font>
    <font>
      <b/>
      <sz val="9"/>
      <color rgb="FFFF0000"/>
      <name val="Arial"/>
      <family val="2"/>
    </font>
    <font>
      <sz val="14"/>
      <color theme="1"/>
      <name val="Arial"/>
      <family val="2"/>
    </font>
    <font>
      <b/>
      <sz val="10"/>
      <color theme="1"/>
      <name val="Arial"/>
      <family val="2"/>
    </font>
    <font>
      <sz val="10"/>
      <color rgb="FFFFFFFF"/>
      <name val="Arial"/>
      <family val="2"/>
    </font>
    <font>
      <u/>
      <sz val="8"/>
      <color theme="10"/>
      <name val="Arial"/>
      <family val="2"/>
    </font>
    <font>
      <sz val="8"/>
      <color rgb="FF000000"/>
      <name val="Arial"/>
      <family val="2"/>
    </font>
    <font>
      <sz val="10"/>
      <color theme="0"/>
      <name val="Arial"/>
      <family val="2"/>
    </font>
    <font>
      <b/>
      <sz val="12"/>
      <color theme="1"/>
      <name val="Arial"/>
      <family val="2"/>
    </font>
    <font>
      <b/>
      <sz val="10"/>
      <color rgb="FF0070C0"/>
      <name val="Arial"/>
      <family val="2"/>
    </font>
    <font>
      <b/>
      <sz val="10"/>
      <color rgb="FF000000"/>
      <name val="Arial"/>
      <family val="2"/>
    </font>
    <font>
      <sz val="10"/>
      <color theme="3" tint="0.39997558519241921"/>
      <name val="Arial"/>
      <family val="2"/>
    </font>
    <font>
      <b/>
      <sz val="9"/>
      <color indexed="81"/>
      <name val="Segoe UI"/>
      <family val="2"/>
    </font>
    <font>
      <sz val="9"/>
      <color indexed="81"/>
      <name val="Segoe UI"/>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0EFD7"/>
        <bgColor indexed="64"/>
      </patternFill>
    </fill>
    <fill>
      <patternFill patternType="solid">
        <fgColor rgb="FFDCEFB4"/>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FF"/>
        <bgColor rgb="FF000000"/>
      </patternFill>
    </fill>
    <fill>
      <patternFill patternType="solid">
        <fgColor theme="8" tint="0.79998168889431442"/>
        <bgColor indexed="64"/>
      </patternFill>
    </fill>
  </fills>
  <borders count="32">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1">
    <xf numFmtId="0" fontId="0" fillId="0" borderId="0"/>
    <xf numFmtId="166" fontId="15" fillId="0" borderId="1">
      <protection locked="0"/>
    </xf>
    <xf numFmtId="49" fontId="15" fillId="0" borderId="1">
      <alignment horizontal="center"/>
      <protection locked="0"/>
    </xf>
    <xf numFmtId="0" fontId="15" fillId="6" borderId="2" applyNumberFormat="0">
      <alignment vertical="center"/>
    </xf>
    <xf numFmtId="174" fontId="2" fillId="0" borderId="1">
      <protection locked="0"/>
    </xf>
    <xf numFmtId="166" fontId="15" fillId="0" borderId="3"/>
    <xf numFmtId="176" fontId="15" fillId="0" borderId="3"/>
    <xf numFmtId="171" fontId="2" fillId="0" borderId="4">
      <alignment horizontal="center"/>
      <protection locked="0"/>
    </xf>
    <xf numFmtId="0" fontId="15" fillId="0" borderId="5" applyNumberFormat="0">
      <alignment horizontal="center" vertical="center"/>
    </xf>
    <xf numFmtId="166" fontId="15" fillId="0" borderId="2" applyNumberFormat="0" applyFont="0" applyAlignment="0">
      <alignment vertical="center"/>
    </xf>
    <xf numFmtId="0" fontId="2" fillId="2" borderId="2" applyNumberFormat="0" applyFont="0" applyProtection="0">
      <alignment horizontal="center" vertical="center"/>
    </xf>
    <xf numFmtId="0" fontId="1" fillId="3" borderId="6" applyNumberFormat="0" applyFill="0" applyBorder="0" applyAlignment="0" applyProtection="0">
      <alignment horizontal="left"/>
    </xf>
    <xf numFmtId="0" fontId="3" fillId="0" borderId="0" applyNumberFormat="0" applyFill="0" applyBorder="0" applyAlignment="0" applyProtection="0"/>
    <xf numFmtId="0" fontId="6" fillId="3" borderId="7" applyFont="0" applyBorder="0">
      <alignment horizontal="center" wrapText="1"/>
    </xf>
    <xf numFmtId="3" fontId="2" fillId="4" borderId="4" applyFont="0" applyProtection="0">
      <alignment horizontal="right" vertical="center"/>
    </xf>
    <xf numFmtId="9" fontId="2" fillId="4" borderId="4" applyFont="0" applyProtection="0">
      <alignment horizontal="right" vertical="center"/>
    </xf>
    <xf numFmtId="0" fontId="2" fillId="4" borderId="7" applyNumberFormat="0" applyFont="0" applyBorder="0" applyProtection="0">
      <alignment horizontal="left" vertical="center"/>
    </xf>
    <xf numFmtId="0" fontId="17" fillId="0" borderId="0" applyNumberFormat="0" applyFill="0" applyBorder="0" applyAlignment="0" applyProtection="0">
      <alignment vertical="top"/>
      <protection locked="0"/>
    </xf>
    <xf numFmtId="43" fontId="15" fillId="0" borderId="0" applyFont="0" applyFill="0" applyBorder="0" applyAlignment="0" applyProtection="0"/>
    <xf numFmtId="169" fontId="15" fillId="7" borderId="2">
      <alignment horizontal="center"/>
    </xf>
    <xf numFmtId="3" fontId="2" fillId="5" borderId="4" applyFont="0">
      <alignment horizontal="right" vertical="center"/>
      <protection locked="0"/>
    </xf>
    <xf numFmtId="165" fontId="8" fillId="0" borderId="0" applyFill="0" applyBorder="0">
      <alignment horizontal="left"/>
    </xf>
    <xf numFmtId="0" fontId="18" fillId="0" borderId="0" applyNumberFormat="0" applyFill="0" applyBorder="0" applyAlignment="0" applyProtection="0"/>
    <xf numFmtId="0" fontId="19" fillId="8" borderId="8">
      <alignment horizontal="center" vertical="center"/>
    </xf>
    <xf numFmtId="0" fontId="19" fillId="9" borderId="8">
      <alignment horizontal="center" vertical="center"/>
    </xf>
    <xf numFmtId="167" fontId="16" fillId="0" borderId="0" applyFont="0" applyFill="0" applyBorder="0" applyAlignment="0" applyProtection="0"/>
    <xf numFmtId="168" fontId="16" fillId="0" borderId="0" applyFont="0" applyFill="0" applyBorder="0" applyAlignment="0" applyProtection="0"/>
    <xf numFmtId="174" fontId="15" fillId="15" borderId="1">
      <protection locked="0"/>
    </xf>
    <xf numFmtId="174" fontId="15" fillId="0" borderId="1">
      <protection locked="0"/>
    </xf>
    <xf numFmtId="174" fontId="15" fillId="15" borderId="1">
      <protection locked="0"/>
    </xf>
    <xf numFmtId="176" fontId="15" fillId="0" borderId="3"/>
  </cellStyleXfs>
  <cellXfs count="389">
    <xf numFmtId="0" fontId="0" fillId="0" borderId="0" xfId="0"/>
    <xf numFmtId="0" fontId="0" fillId="3" borderId="0" xfId="0" applyFill="1" applyBorder="1" applyAlignment="1" applyProtection="1">
      <alignment vertical="center"/>
    </xf>
    <xf numFmtId="0" fontId="0" fillId="3" borderId="0" xfId="0" applyFill="1" applyAlignment="1" applyProtection="1">
      <alignment vertical="center"/>
    </xf>
    <xf numFmtId="0" fontId="3" fillId="3" borderId="0" xfId="12" applyFill="1" applyAlignment="1" applyProtection="1">
      <alignment vertical="center"/>
    </xf>
    <xf numFmtId="0" fontId="3" fillId="3" borderId="0" xfId="12" applyFont="1" applyFill="1" applyBorder="1" applyAlignment="1" applyProtection="1">
      <alignment horizontal="left"/>
    </xf>
    <xf numFmtId="0" fontId="1" fillId="3" borderId="0" xfId="0" applyFont="1" applyFill="1" applyBorder="1" applyAlignment="1" applyProtection="1">
      <alignment vertical="center"/>
    </xf>
    <xf numFmtId="0" fontId="2" fillId="3" borderId="0" xfId="0" applyFont="1" applyFill="1" applyBorder="1" applyProtection="1"/>
    <xf numFmtId="3" fontId="5" fillId="3" borderId="0" xfId="0" applyNumberFormat="1" applyFont="1" applyFill="1" applyBorder="1" applyAlignment="1" applyProtection="1">
      <alignment horizontal="right"/>
    </xf>
    <xf numFmtId="0" fontId="5" fillId="3" borderId="0" xfId="0" applyFont="1" applyFill="1" applyBorder="1" applyAlignment="1" applyProtection="1">
      <alignment vertical="center"/>
    </xf>
    <xf numFmtId="0" fontId="2" fillId="3" borderId="0" xfId="0" applyFont="1" applyFill="1" applyAlignment="1" applyProtection="1">
      <alignment vertical="center"/>
    </xf>
    <xf numFmtId="0" fontId="6" fillId="3" borderId="9" xfId="0" applyFont="1" applyFill="1" applyBorder="1" applyAlignment="1" applyProtection="1">
      <alignment vertical="center"/>
    </xf>
    <xf numFmtId="0" fontId="5" fillId="3" borderId="4" xfId="0" applyFont="1" applyFill="1" applyBorder="1" applyAlignment="1" applyProtection="1">
      <alignment vertical="center" wrapText="1"/>
    </xf>
    <xf numFmtId="0" fontId="5" fillId="3" borderId="4" xfId="0" applyFont="1" applyFill="1" applyBorder="1" applyAlignment="1" applyProtection="1">
      <alignment horizontal="left" vertical="center" wrapText="1" indent="1"/>
    </xf>
    <xf numFmtId="0" fontId="5" fillId="3" borderId="4" xfId="0" applyFont="1" applyFill="1" applyBorder="1" applyAlignment="1" applyProtection="1">
      <alignment horizontal="left" vertical="center" wrapText="1"/>
    </xf>
    <xf numFmtId="0" fontId="2" fillId="3" borderId="6" xfId="0" applyFont="1" applyFill="1" applyBorder="1" applyAlignment="1" applyProtection="1">
      <alignment vertical="center"/>
    </xf>
    <xf numFmtId="0" fontId="2" fillId="3" borderId="0" xfId="0" applyFont="1" applyFill="1" applyBorder="1" applyAlignment="1" applyProtection="1">
      <alignment vertical="center"/>
    </xf>
    <xf numFmtId="0" fontId="5" fillId="3" borderId="0" xfId="0" applyFont="1" applyFill="1" applyBorder="1" applyAlignment="1" applyProtection="1">
      <alignment horizontal="center" vertical="center" wrapText="1"/>
    </xf>
    <xf numFmtId="0" fontId="2" fillId="0" borderId="0" xfId="0" applyFont="1" applyBorder="1" applyProtection="1"/>
    <xf numFmtId="0" fontId="4"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xf>
    <xf numFmtId="0" fontId="5" fillId="3" borderId="10" xfId="0" applyFont="1" applyFill="1" applyBorder="1" applyAlignment="1" applyProtection="1">
      <alignment horizontal="left" wrapText="1"/>
    </xf>
    <xf numFmtId="0" fontId="5" fillId="3" borderId="10" xfId="0" applyFont="1" applyFill="1" applyBorder="1" applyAlignment="1" applyProtection="1">
      <alignment horizontal="center" wrapText="1"/>
    </xf>
    <xf numFmtId="3" fontId="5" fillId="3" borderId="10" xfId="0" applyNumberFormat="1" applyFont="1" applyFill="1" applyBorder="1" applyAlignment="1" applyProtection="1">
      <alignment horizontal="right"/>
    </xf>
    <xf numFmtId="2" fontId="4" fillId="3" borderId="10" xfId="10" applyNumberFormat="1" applyFont="1" applyFill="1" applyBorder="1" applyAlignment="1" applyProtection="1">
      <alignment horizontal="center" wrapText="1"/>
    </xf>
    <xf numFmtId="0" fontId="2" fillId="3" borderId="11" xfId="0" applyFont="1" applyFill="1" applyBorder="1" applyAlignment="1" applyProtection="1">
      <alignment vertical="center"/>
    </xf>
    <xf numFmtId="0" fontId="5" fillId="10" borderId="4" xfId="0" applyFont="1" applyFill="1" applyBorder="1" applyAlignment="1" applyProtection="1">
      <alignment horizontal="left" vertical="center" wrapText="1" indent="1"/>
    </xf>
    <xf numFmtId="0" fontId="2" fillId="0" borderId="10" xfId="0" applyFont="1" applyFill="1" applyBorder="1" applyAlignment="1" applyProtection="1">
      <alignment vertical="center"/>
    </xf>
    <xf numFmtId="0" fontId="0" fillId="0" borderId="0" xfId="0" applyFont="1"/>
    <xf numFmtId="0" fontId="0" fillId="0" borderId="0" xfId="0" applyFont="1" applyFill="1"/>
    <xf numFmtId="0" fontId="0" fillId="0" borderId="0" xfId="0" applyFont="1" applyFill="1" applyBorder="1" applyProtection="1"/>
    <xf numFmtId="0" fontId="2" fillId="10" borderId="4" xfId="0" applyFont="1" applyFill="1" applyBorder="1" applyAlignment="1" applyProtection="1">
      <alignment vertical="center" wrapText="1"/>
    </xf>
    <xf numFmtId="0" fontId="2" fillId="10" borderId="4" xfId="0" applyFont="1" applyFill="1" applyBorder="1" applyAlignment="1" applyProtection="1">
      <alignment horizontal="left" vertical="center" wrapText="1" indent="1"/>
    </xf>
    <xf numFmtId="0" fontId="2" fillId="10" borderId="0" xfId="0" applyFont="1" applyFill="1" applyBorder="1" applyAlignment="1" applyProtection="1">
      <alignment vertical="center" wrapText="1"/>
    </xf>
    <xf numFmtId="0" fontId="5" fillId="10" borderId="0" xfId="0" applyFont="1" applyFill="1" applyBorder="1" applyAlignment="1" applyProtection="1">
      <alignment horizontal="center" vertical="center" wrapText="1"/>
    </xf>
    <xf numFmtId="0" fontId="2" fillId="10" borderId="0" xfId="0" applyFont="1" applyFill="1" applyBorder="1" applyAlignment="1" applyProtection="1">
      <alignment horizontal="center" vertical="center"/>
    </xf>
    <xf numFmtId="0" fontId="20" fillId="0" borderId="23" xfId="0" applyFont="1" applyBorder="1" applyAlignment="1">
      <alignment horizontal="right" vertical="center"/>
    </xf>
    <xf numFmtId="0" fontId="2" fillId="11" borderId="4" xfId="0" applyFont="1" applyFill="1" applyBorder="1" applyAlignment="1" applyProtection="1">
      <alignment vertical="center"/>
    </xf>
    <xf numFmtId="0" fontId="2" fillId="3" borderId="12" xfId="0" applyFont="1" applyFill="1" applyBorder="1" applyAlignment="1" applyProtection="1">
      <alignment vertical="center"/>
    </xf>
    <xf numFmtId="0" fontId="21" fillId="0" borderId="0" xfId="0" applyFont="1"/>
    <xf numFmtId="0" fontId="20" fillId="0" borderId="0" xfId="0" applyFont="1" applyAlignment="1">
      <alignment horizontal="right" vertical="center"/>
    </xf>
    <xf numFmtId="0" fontId="22" fillId="0" borderId="0" xfId="0" applyFont="1" applyAlignment="1">
      <alignment horizontal="center" vertical="center"/>
    </xf>
    <xf numFmtId="164" fontId="22" fillId="12" borderId="24" xfId="0" applyNumberFormat="1" applyFont="1" applyFill="1" applyBorder="1" applyAlignment="1" applyProtection="1">
      <alignment horizontal="center" vertical="center"/>
      <protection locked="0"/>
    </xf>
    <xf numFmtId="0" fontId="23" fillId="0" borderId="0" xfId="0" applyFont="1" applyAlignment="1">
      <alignment vertical="center"/>
    </xf>
    <xf numFmtId="14" fontId="22" fillId="12" borderId="25" xfId="0" applyNumberFormat="1" applyFont="1" applyFill="1" applyBorder="1" applyAlignment="1" applyProtection="1">
      <alignment horizontal="center" vertical="center"/>
      <protection locked="0"/>
    </xf>
    <xf numFmtId="0" fontId="22" fillId="12" borderId="24" xfId="0" applyFont="1" applyFill="1" applyBorder="1" applyAlignment="1" applyProtection="1">
      <alignment horizontal="center" vertical="center"/>
      <protection locked="0"/>
    </xf>
    <xf numFmtId="0" fontId="18" fillId="0" borderId="0" xfId="22" applyFont="1"/>
    <xf numFmtId="0" fontId="24" fillId="0" borderId="0" xfId="0" applyFont="1"/>
    <xf numFmtId="0" fontId="22" fillId="0" borderId="0" xfId="0" applyFont="1" applyFill="1" applyAlignment="1">
      <alignment vertical="center" textRotation="90"/>
    </xf>
    <xf numFmtId="0" fontId="21" fillId="0" borderId="0" xfId="0" applyFont="1" applyFill="1"/>
    <xf numFmtId="0" fontId="0" fillId="0" borderId="0" xfId="0" applyFont="1" applyFill="1" applyAlignment="1">
      <alignment vertical="center"/>
    </xf>
    <xf numFmtId="0" fontId="21" fillId="0" borderId="0" xfId="0" applyFont="1" applyFill="1" applyAlignment="1">
      <alignment vertical="center"/>
    </xf>
    <xf numFmtId="0" fontId="25" fillId="9" borderId="26" xfId="0" applyFont="1" applyFill="1" applyBorder="1" applyAlignment="1">
      <alignment vertical="center"/>
    </xf>
    <xf numFmtId="0" fontId="21" fillId="9" borderId="26" xfId="0" applyFont="1" applyFill="1" applyBorder="1" applyAlignment="1">
      <alignment vertical="center"/>
    </xf>
    <xf numFmtId="0" fontId="6" fillId="9" borderId="26" xfId="0" applyFont="1" applyFill="1" applyBorder="1" applyAlignment="1">
      <alignment horizontal="center" vertical="center"/>
    </xf>
    <xf numFmtId="0" fontId="6" fillId="9" borderId="26" xfId="0" applyFont="1" applyFill="1" applyBorder="1" applyAlignment="1">
      <alignment vertical="center"/>
    </xf>
    <xf numFmtId="0" fontId="0" fillId="9" borderId="0" xfId="0" applyFont="1" applyFill="1"/>
    <xf numFmtId="0" fontId="0" fillId="9" borderId="0" xfId="0" applyFont="1" applyFill="1" applyAlignment="1">
      <alignment horizontal="center" vertical="center"/>
    </xf>
    <xf numFmtId="0" fontId="0" fillId="9" borderId="0" xfId="0" applyFont="1" applyFill="1" applyAlignment="1">
      <alignment vertical="center"/>
    </xf>
    <xf numFmtId="0" fontId="21" fillId="9" borderId="0" xfId="0" applyFont="1" applyFill="1" applyAlignment="1">
      <alignment horizontal="center"/>
    </xf>
    <xf numFmtId="0" fontId="0" fillId="9" borderId="0" xfId="0" applyFont="1" applyFill="1" applyAlignment="1">
      <alignment horizontal="center"/>
    </xf>
    <xf numFmtId="0" fontId="19" fillId="9" borderId="27" xfId="0" applyFont="1" applyFill="1" applyBorder="1" applyAlignment="1">
      <alignment vertical="center"/>
    </xf>
    <xf numFmtId="0" fontId="0" fillId="9" borderId="27" xfId="0" applyFont="1" applyFill="1" applyBorder="1" applyAlignment="1">
      <alignment vertical="center"/>
    </xf>
    <xf numFmtId="0" fontId="25" fillId="9" borderId="27" xfId="0" applyFont="1" applyFill="1" applyBorder="1" applyAlignment="1">
      <alignment horizontal="center" vertical="center"/>
    </xf>
    <xf numFmtId="0" fontId="19" fillId="9" borderId="27" xfId="0" applyFont="1" applyFill="1" applyBorder="1" applyAlignment="1">
      <alignment horizontal="right" vertical="center"/>
    </xf>
    <xf numFmtId="0" fontId="21" fillId="0" borderId="0" xfId="0" applyFont="1" applyAlignment="1">
      <alignment vertical="center"/>
    </xf>
    <xf numFmtId="0" fontId="2" fillId="0" borderId="0" xfId="0" applyFont="1" applyAlignment="1">
      <alignment horizontal="left"/>
    </xf>
    <xf numFmtId="0" fontId="0" fillId="0" borderId="0" xfId="0" applyAlignment="1">
      <alignment horizontal="left"/>
    </xf>
    <xf numFmtId="0" fontId="27" fillId="0" borderId="12" xfId="17" applyFont="1" applyBorder="1" applyAlignment="1" applyProtection="1">
      <alignment horizontal="left" readingOrder="1"/>
    </xf>
    <xf numFmtId="0" fontId="20" fillId="0" borderId="12" xfId="0" applyFont="1" applyBorder="1"/>
    <xf numFmtId="0" fontId="28" fillId="0" borderId="0" xfId="0" applyFont="1" applyAlignment="1">
      <alignment horizontal="left" readingOrder="1"/>
    </xf>
    <xf numFmtId="0" fontId="20" fillId="0" borderId="0" xfId="0" applyFont="1" applyAlignment="1"/>
    <xf numFmtId="0" fontId="28" fillId="0" borderId="0" xfId="0" applyFont="1" applyAlignment="1">
      <alignment horizontal="right" readingOrder="1"/>
    </xf>
    <xf numFmtId="0" fontId="21" fillId="0" borderId="0" xfId="0" applyFont="1" applyAlignment="1"/>
    <xf numFmtId="0" fontId="27" fillId="0" borderId="0" xfId="17" applyFont="1" applyAlignment="1" applyProtection="1">
      <alignment horizontal="right"/>
    </xf>
    <xf numFmtId="0" fontId="20" fillId="0" borderId="0" xfId="0" applyFont="1" applyAlignment="1">
      <alignment horizontal="right"/>
    </xf>
    <xf numFmtId="0" fontId="20" fillId="0" borderId="0" xfId="0" applyFont="1"/>
    <xf numFmtId="0" fontId="1" fillId="3" borderId="0" xfId="11" applyFill="1" applyBorder="1" applyAlignment="1" applyProtection="1"/>
    <xf numFmtId="0" fontId="2" fillId="0" borderId="0" xfId="0" applyFont="1" applyFill="1" applyAlignment="1" applyProtection="1">
      <alignment vertical="center"/>
    </xf>
    <xf numFmtId="2" fontId="2" fillId="3" borderId="0" xfId="0" applyNumberFormat="1" applyFont="1" applyFill="1" applyAlignment="1" applyProtection="1">
      <alignment horizontal="center" vertical="center"/>
    </xf>
    <xf numFmtId="0" fontId="6" fillId="3" borderId="13" xfId="0" applyFont="1" applyFill="1" applyBorder="1" applyAlignment="1" applyProtection="1">
      <alignment vertical="center"/>
    </xf>
    <xf numFmtId="0" fontId="2" fillId="11" borderId="14" xfId="0" applyFont="1" applyFill="1" applyBorder="1" applyAlignment="1" applyProtection="1">
      <alignment vertical="center"/>
    </xf>
    <xf numFmtId="0" fontId="5" fillId="3" borderId="0" xfId="0" applyFont="1" applyFill="1" applyBorder="1" applyAlignment="1" applyProtection="1">
      <alignment horizontal="left" vertical="center" wrapText="1" indent="2"/>
    </xf>
    <xf numFmtId="0" fontId="2" fillId="0" borderId="0" xfId="0" applyFont="1" applyFill="1" applyBorder="1" applyAlignment="1" applyProtection="1">
      <alignment vertical="center"/>
    </xf>
    <xf numFmtId="0" fontId="3" fillId="3" borderId="0" xfId="12" applyFill="1" applyBorder="1" applyAlignment="1" applyProtection="1">
      <alignment horizontal="center" vertical="center"/>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2" fillId="0" borderId="0" xfId="10" applyFont="1" applyFill="1" applyBorder="1" applyProtection="1">
      <alignment horizontal="center" vertical="center"/>
    </xf>
    <xf numFmtId="0" fontId="0" fillId="0" borderId="0" xfId="0" applyBorder="1" applyAlignment="1">
      <alignment horizontal="right" vertical="center"/>
    </xf>
    <xf numFmtId="0" fontId="2" fillId="10" borderId="4" xfId="0" applyFont="1" applyFill="1" applyBorder="1" applyAlignment="1" applyProtection="1">
      <alignment horizontal="left" vertical="center" wrapText="1"/>
    </xf>
    <xf numFmtId="0" fontId="2" fillId="0" borderId="0" xfId="10" applyFont="1" applyFill="1" applyBorder="1" applyAlignment="1" applyProtection="1">
      <alignment vertical="center"/>
    </xf>
    <xf numFmtId="0" fontId="2" fillId="3" borderId="4" xfId="0" applyFont="1" applyFill="1" applyBorder="1" applyAlignment="1" applyProtection="1">
      <alignment horizontal="left" vertical="center" wrapText="1" indent="4"/>
    </xf>
    <xf numFmtId="0" fontId="5" fillId="0" borderId="0" xfId="0" applyFont="1" applyFill="1" applyBorder="1" applyAlignment="1" applyProtection="1">
      <alignment horizontal="center" vertical="center" wrapText="1"/>
    </xf>
    <xf numFmtId="0" fontId="0" fillId="0" borderId="0" xfId="0" applyFill="1" applyAlignment="1" applyProtection="1">
      <alignment vertical="center"/>
    </xf>
    <xf numFmtId="0" fontId="29" fillId="0" borderId="0" xfId="0" applyFont="1" applyFill="1" applyAlignment="1" applyProtection="1">
      <alignment horizontal="center" vertical="center"/>
    </xf>
    <xf numFmtId="0" fontId="4" fillId="3" borderId="7" xfId="0" applyFont="1" applyFill="1" applyBorder="1" applyAlignment="1" applyProtection="1">
      <alignment vertical="center" wrapText="1"/>
    </xf>
    <xf numFmtId="0" fontId="6" fillId="10" borderId="7" xfId="0" applyFont="1" applyFill="1" applyBorder="1" applyAlignment="1" applyProtection="1">
      <alignment vertical="center" wrapText="1"/>
    </xf>
    <xf numFmtId="0" fontId="4" fillId="13" borderId="7" xfId="16" applyFont="1" applyFill="1" applyBorder="1" applyAlignment="1" applyProtection="1">
      <alignment vertical="center"/>
    </xf>
    <xf numFmtId="169" fontId="15" fillId="7" borderId="2" xfId="19">
      <alignment horizontal="center"/>
    </xf>
    <xf numFmtId="0" fontId="6" fillId="10" borderId="15" xfId="13" applyFont="1" applyFill="1" applyBorder="1" applyAlignment="1" applyProtection="1">
      <alignment horizontal="center" vertical="center" wrapText="1"/>
    </xf>
    <xf numFmtId="0" fontId="5" fillId="3" borderId="0" xfId="0" applyFont="1" applyFill="1" applyBorder="1" applyAlignment="1" applyProtection="1">
      <alignment horizontal="center" wrapText="1"/>
    </xf>
    <xf numFmtId="166" fontId="15" fillId="0" borderId="1" xfId="1">
      <protection locked="0"/>
    </xf>
    <xf numFmtId="0" fontId="15" fillId="0" borderId="5" xfId="8">
      <alignment horizontal="center" vertical="center"/>
    </xf>
    <xf numFmtId="2" fontId="15" fillId="0" borderId="5" xfId="8" applyNumberFormat="1">
      <alignment horizontal="center" vertical="center"/>
    </xf>
    <xf numFmtId="0" fontId="19" fillId="9" borderId="8" xfId="24">
      <alignment horizontal="center" vertical="center"/>
    </xf>
    <xf numFmtId="169" fontId="15" fillId="7" borderId="5" xfId="19" applyBorder="1">
      <alignment horizontal="center"/>
    </xf>
    <xf numFmtId="169" fontId="15" fillId="7" borderId="16" xfId="19" applyBorder="1">
      <alignment horizontal="center"/>
    </xf>
    <xf numFmtId="169" fontId="15" fillId="7" borderId="2" xfId="19" applyBorder="1">
      <alignment horizontal="center"/>
    </xf>
    <xf numFmtId="0" fontId="0" fillId="0" borderId="0" xfId="0"/>
    <xf numFmtId="0" fontId="2" fillId="3" borderId="17" xfId="0" applyFont="1" applyFill="1" applyBorder="1" applyAlignment="1" applyProtection="1">
      <alignment vertical="center"/>
    </xf>
    <xf numFmtId="0" fontId="2" fillId="3" borderId="15" xfId="0" applyFont="1" applyFill="1" applyBorder="1" applyAlignment="1" applyProtection="1">
      <alignment horizontal="right" vertical="center"/>
    </xf>
    <xf numFmtId="0" fontId="2" fillId="3" borderId="13" xfId="0" applyFont="1" applyFill="1" applyBorder="1" applyAlignment="1" applyProtection="1">
      <alignment vertical="center"/>
    </xf>
    <xf numFmtId="14" fontId="2" fillId="3" borderId="13" xfId="0" applyNumberFormat="1" applyFont="1" applyFill="1" applyBorder="1" applyAlignment="1" applyProtection="1">
      <alignment vertical="center"/>
    </xf>
    <xf numFmtId="173" fontId="19" fillId="3" borderId="13" xfId="0" applyNumberFormat="1" applyFont="1" applyFill="1" applyBorder="1" applyAlignment="1" applyProtection="1">
      <alignment horizontal="left" vertical="center"/>
    </xf>
    <xf numFmtId="0" fontId="2" fillId="3" borderId="9" xfId="0" applyFont="1" applyFill="1" applyBorder="1" applyAlignment="1" applyProtection="1">
      <alignment vertical="center"/>
    </xf>
    <xf numFmtId="0" fontId="3" fillId="3" borderId="0" xfId="12" applyFont="1" applyFill="1" applyBorder="1" applyAlignment="1" applyProtection="1">
      <alignment wrapText="1"/>
    </xf>
    <xf numFmtId="0" fontId="18" fillId="0" borderId="0" xfId="22" applyFont="1" applyBorder="1"/>
    <xf numFmtId="0" fontId="0" fillId="0" borderId="0" xfId="0" applyFill="1" applyBorder="1" applyAlignment="1" applyProtection="1">
      <alignment vertical="center"/>
    </xf>
    <xf numFmtId="0" fontId="3" fillId="0" borderId="0" xfId="12" applyFill="1" applyBorder="1" applyAlignment="1" applyProtection="1">
      <alignment vertical="center"/>
    </xf>
    <xf numFmtId="0" fontId="30" fillId="0" borderId="4" xfId="0" applyFont="1" applyBorder="1" applyAlignment="1">
      <alignment horizontal="center" vertical="center"/>
    </xf>
    <xf numFmtId="14" fontId="30" fillId="0" borderId="4" xfId="0" applyNumberFormat="1" applyFont="1" applyBorder="1" applyAlignment="1">
      <alignment horizontal="center" vertical="center"/>
    </xf>
    <xf numFmtId="0" fontId="1" fillId="3" borderId="12" xfId="11" applyFill="1" applyBorder="1" applyAlignment="1" applyProtection="1"/>
    <xf numFmtId="0" fontId="0" fillId="3" borderId="12" xfId="0" applyFill="1" applyBorder="1" applyAlignment="1" applyProtection="1">
      <alignment vertical="center"/>
    </xf>
    <xf numFmtId="0" fontId="0" fillId="0" borderId="0" xfId="0"/>
    <xf numFmtId="0" fontId="24" fillId="0" borderId="0" xfId="0" applyFont="1" applyBorder="1" applyAlignment="1">
      <alignment vertical="top"/>
    </xf>
    <xf numFmtId="0" fontId="6" fillId="3" borderId="0" xfId="11" applyFont="1" applyFill="1" applyBorder="1" applyAlignment="1" applyProtection="1">
      <alignment vertical="top"/>
    </xf>
    <xf numFmtId="0" fontId="5" fillId="0" borderId="4" xfId="0" applyFont="1" applyFill="1" applyBorder="1" applyAlignment="1" applyProtection="1">
      <alignment vertical="center" wrapText="1"/>
    </xf>
    <xf numFmtId="0" fontId="2" fillId="3" borderId="4" xfId="0" applyFont="1" applyFill="1" applyBorder="1" applyAlignment="1" applyProtection="1">
      <alignment horizontal="left" vertical="center" wrapText="1" indent="6"/>
    </xf>
    <xf numFmtId="0" fontId="2" fillId="10" borderId="4" xfId="0" applyFont="1" applyFill="1" applyBorder="1" applyAlignment="1" applyProtection="1">
      <alignment horizontal="left" vertical="center" wrapText="1" indent="2"/>
    </xf>
    <xf numFmtId="0" fontId="0" fillId="0" borderId="0" xfId="0" applyFont="1" applyAlignment="1">
      <alignment horizontal="left"/>
    </xf>
    <xf numFmtId="0" fontId="0" fillId="9" borderId="0" xfId="0" applyFont="1" applyFill="1" applyAlignment="1">
      <alignment horizontal="left" vertical="center"/>
    </xf>
    <xf numFmtId="0" fontId="6" fillId="10" borderId="16" xfId="13" applyFont="1" applyFill="1" applyBorder="1" applyAlignment="1" applyProtection="1">
      <alignment horizontal="center" vertical="center" wrapText="1"/>
    </xf>
    <xf numFmtId="0" fontId="6" fillId="10" borderId="5" xfId="13" applyFont="1" applyFill="1" applyBorder="1" applyAlignment="1" applyProtection="1">
      <alignment horizontal="center" vertical="center" wrapText="1"/>
    </xf>
    <xf numFmtId="0" fontId="3" fillId="0" borderId="0" xfId="12" applyFont="1" applyFill="1" applyBorder="1" applyAlignment="1" applyProtection="1">
      <alignment horizontal="left" wrapText="1"/>
    </xf>
    <xf numFmtId="0" fontId="6" fillId="10" borderId="2" xfId="13" applyFont="1" applyFill="1" applyBorder="1" applyAlignment="1" applyProtection="1">
      <alignment horizontal="center" vertical="center" wrapText="1"/>
    </xf>
    <xf numFmtId="0" fontId="0" fillId="0" borderId="0" xfId="0"/>
    <xf numFmtId="0" fontId="2" fillId="11" borderId="14"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6" fillId="0" borderId="16" xfId="13" applyFont="1" applyFill="1" applyBorder="1" applyAlignment="1" applyProtection="1">
      <alignment horizontal="center" vertical="center" wrapText="1"/>
    </xf>
    <xf numFmtId="0" fontId="6" fillId="0" borderId="5" xfId="13" applyFont="1" applyFill="1" applyBorder="1" applyAlignment="1" applyProtection="1">
      <alignment horizontal="center" vertical="center" wrapText="1"/>
    </xf>
    <xf numFmtId="0" fontId="2" fillId="2" borderId="18" xfId="10" applyFont="1" applyBorder="1" applyProtection="1">
      <alignment horizontal="center" vertical="center"/>
    </xf>
    <xf numFmtId="0" fontId="2" fillId="0" borderId="4" xfId="0" applyFont="1" applyFill="1" applyBorder="1" applyAlignment="1" applyProtection="1">
      <alignment horizontal="left" vertical="center" wrapText="1" indent="1"/>
    </xf>
    <xf numFmtId="3" fontId="4" fillId="2" borderId="1" xfId="10" applyNumberFormat="1" applyFont="1" applyBorder="1" applyProtection="1">
      <alignment horizontal="center" vertical="center"/>
    </xf>
    <xf numFmtId="0" fontId="2" fillId="0" borderId="4" xfId="0" applyFont="1" applyFill="1" applyBorder="1" applyAlignment="1" applyProtection="1">
      <alignment horizontal="center" vertical="center" wrapText="1"/>
    </xf>
    <xf numFmtId="3" fontId="4" fillId="2" borderId="19" xfId="10" applyNumberFormat="1" applyFont="1" applyBorder="1" applyProtection="1">
      <alignment horizontal="center" vertical="center"/>
    </xf>
    <xf numFmtId="0" fontId="2" fillId="3" borderId="4" xfId="0" applyFont="1" applyFill="1" applyBorder="1" applyAlignment="1" applyProtection="1">
      <alignment horizontal="center" vertical="center" wrapText="1"/>
    </xf>
    <xf numFmtId="0" fontId="2" fillId="11" borderId="4" xfId="0" applyFont="1" applyFill="1" applyBorder="1" applyAlignment="1" applyProtection="1">
      <alignment horizontal="center" vertical="center" wrapText="1"/>
    </xf>
    <xf numFmtId="3" fontId="4" fillId="2" borderId="18" xfId="10" applyNumberFormat="1" applyFont="1" applyBorder="1" applyProtection="1">
      <alignment horizontal="center" vertical="center"/>
    </xf>
    <xf numFmtId="0" fontId="6" fillId="10" borderId="4" xfId="13" applyFont="1" applyFill="1" applyBorder="1" applyAlignment="1" applyProtection="1">
      <alignment horizontal="center" vertical="center" wrapText="1"/>
    </xf>
    <xf numFmtId="2" fontId="4" fillId="0" borderId="4" xfId="0" applyNumberFormat="1" applyFont="1" applyFill="1" applyBorder="1" applyAlignment="1" applyProtection="1">
      <alignment horizontal="center" vertical="center" wrapText="1"/>
    </xf>
    <xf numFmtId="0" fontId="5" fillId="2" borderId="19" xfId="10" applyFont="1" applyBorder="1" applyProtection="1">
      <alignment horizontal="center" vertical="center"/>
    </xf>
    <xf numFmtId="169" fontId="15" fillId="7" borderId="4" xfId="19" applyBorder="1">
      <alignment horizontal="center"/>
    </xf>
    <xf numFmtId="2" fontId="4" fillId="0" borderId="0" xfId="0" applyNumberFormat="1" applyFont="1" applyFill="1" applyBorder="1" applyAlignment="1" applyProtection="1">
      <alignment horizontal="center" vertical="center" wrapText="1"/>
    </xf>
    <xf numFmtId="0" fontId="2" fillId="0" borderId="4"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15" fillId="0" borderId="0" xfId="3" applyFill="1" applyBorder="1">
      <alignment vertical="center"/>
    </xf>
    <xf numFmtId="0" fontId="6" fillId="0" borderId="0" xfId="13" applyFont="1" applyFill="1" applyBorder="1" applyAlignment="1" applyProtection="1">
      <alignment vertical="center" wrapText="1"/>
    </xf>
    <xf numFmtId="0" fontId="15" fillId="0" borderId="0" xfId="3" applyFont="1" applyFill="1" applyBorder="1" applyAlignment="1">
      <alignment horizontal="center" vertical="center"/>
    </xf>
    <xf numFmtId="0" fontId="15" fillId="0" borderId="0" xfId="8" applyFill="1" applyBorder="1">
      <alignment horizontal="center" vertical="center"/>
    </xf>
    <xf numFmtId="2" fontId="15" fillId="0" borderId="0" xfId="8" applyNumberFormat="1" applyFill="1" applyBorder="1">
      <alignment horizontal="center" vertical="center"/>
    </xf>
    <xf numFmtId="0" fontId="2" fillId="3" borderId="12" xfId="0" applyFont="1" applyFill="1" applyBorder="1" applyAlignment="1" applyProtection="1">
      <alignment horizontal="center" vertical="center"/>
    </xf>
    <xf numFmtId="0" fontId="5" fillId="2" borderId="18" xfId="10" applyFont="1" applyBorder="1" applyProtection="1">
      <alignment horizontal="center" vertical="center"/>
    </xf>
    <xf numFmtId="172" fontId="15" fillId="2" borderId="18" xfId="10" applyNumberFormat="1" applyFont="1" applyBorder="1" applyProtection="1">
      <alignment horizontal="center" vertical="center"/>
    </xf>
    <xf numFmtId="0" fontId="2" fillId="0" borderId="4" xfId="0" applyFont="1" applyFill="1" applyBorder="1" applyAlignment="1" applyProtection="1">
      <alignment horizontal="left" vertical="center" wrapText="1" indent="2"/>
    </xf>
    <xf numFmtId="172" fontId="4" fillId="2" borderId="18" xfId="10" applyNumberFormat="1" applyFont="1" applyBorder="1" applyProtection="1">
      <alignment horizontal="center" vertical="center"/>
    </xf>
    <xf numFmtId="0" fontId="2" fillId="0" borderId="4" xfId="0" applyFont="1" applyFill="1" applyBorder="1" applyAlignment="1" applyProtection="1">
      <alignment horizontal="left" vertical="center" wrapText="1" indent="3"/>
    </xf>
    <xf numFmtId="0" fontId="2" fillId="3" borderId="4" xfId="0" applyFont="1" applyFill="1" applyBorder="1" applyAlignment="1" applyProtection="1">
      <alignment horizontal="left" vertical="center" wrapText="1" indent="5"/>
    </xf>
    <xf numFmtId="0" fontId="2" fillId="0" borderId="4" xfId="0" applyFont="1" applyFill="1" applyBorder="1" applyAlignment="1" applyProtection="1">
      <alignment horizontal="left" vertical="center" wrapText="1" indent="6"/>
    </xf>
    <xf numFmtId="0" fontId="2" fillId="0" borderId="4" xfId="0" applyFont="1" applyFill="1" applyBorder="1" applyAlignment="1" applyProtection="1">
      <alignment horizontal="left" vertical="center" wrapText="1" indent="4"/>
    </xf>
    <xf numFmtId="0" fontId="2" fillId="3" borderId="4" xfId="0" applyFont="1" applyFill="1" applyBorder="1" applyAlignment="1" applyProtection="1">
      <alignment horizontal="left" vertical="center" wrapText="1" indent="3"/>
    </xf>
    <xf numFmtId="0" fontId="2" fillId="0" borderId="4" xfId="0" applyFont="1" applyFill="1" applyBorder="1" applyAlignment="1" applyProtection="1">
      <alignment horizontal="left" vertical="center" wrapText="1" indent="5"/>
    </xf>
    <xf numFmtId="0" fontId="6" fillId="0" borderId="4" xfId="0" applyFont="1" applyFill="1" applyBorder="1" applyAlignment="1" applyProtection="1">
      <alignment horizontal="center" vertical="center" wrapText="1"/>
    </xf>
    <xf numFmtId="0" fontId="6" fillId="0" borderId="4" xfId="13" applyFont="1" applyFill="1" applyBorder="1" applyAlignment="1" applyProtection="1">
      <alignment horizontal="center" vertical="center" wrapText="1"/>
    </xf>
    <xf numFmtId="0" fontId="6" fillId="0" borderId="4" xfId="10" applyFont="1" applyFill="1" applyBorder="1" applyProtection="1">
      <alignment horizontal="center" vertical="center"/>
    </xf>
    <xf numFmtId="0" fontId="2" fillId="0" borderId="4" xfId="0" applyFont="1" applyFill="1" applyBorder="1" applyAlignment="1" applyProtection="1">
      <alignment horizontal="left" vertical="center"/>
    </xf>
    <xf numFmtId="172" fontId="15" fillId="2" borderId="19" xfId="10" applyNumberFormat="1" applyFont="1" applyBorder="1" applyProtection="1">
      <alignment horizontal="center" vertical="center"/>
    </xf>
    <xf numFmtId="0" fontId="2" fillId="0" borderId="4" xfId="0" applyFont="1" applyFill="1" applyBorder="1" applyAlignment="1" applyProtection="1">
      <alignment horizontal="left" vertical="center" indent="1"/>
    </xf>
    <xf numFmtId="0" fontId="2" fillId="0" borderId="4" xfId="0" applyFont="1" applyFill="1" applyBorder="1" applyAlignment="1" applyProtection="1">
      <alignment horizontal="left" vertical="center" indent="2"/>
    </xf>
    <xf numFmtId="0" fontId="2" fillId="0" borderId="4" xfId="0" applyFont="1" applyFill="1" applyBorder="1" applyAlignment="1" applyProtection="1">
      <alignment horizontal="left" vertical="center" wrapText="1"/>
    </xf>
    <xf numFmtId="0" fontId="2" fillId="3" borderId="0" xfId="0" applyFont="1" applyFill="1" applyAlignment="1" applyProtection="1">
      <alignment horizontal="left" vertical="center" indent="1"/>
    </xf>
    <xf numFmtId="0" fontId="6" fillId="0" borderId="7" xfId="0" applyFont="1" applyFill="1" applyBorder="1" applyAlignment="1" applyProtection="1">
      <alignment vertical="center" wrapText="1"/>
    </xf>
    <xf numFmtId="0" fontId="0" fillId="0" borderId="0" xfId="0" applyBorder="1"/>
    <xf numFmtId="0" fontId="0" fillId="0" borderId="0" xfId="0" applyAlignment="1">
      <alignment horizontal="center"/>
    </xf>
    <xf numFmtId="0" fontId="6" fillId="1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15" fillId="2" borderId="19" xfId="10" applyFont="1" applyBorder="1">
      <alignment horizontal="center" vertical="center"/>
    </xf>
    <xf numFmtId="3" fontId="5" fillId="2" borderId="19" xfId="10" applyNumberFormat="1" applyFont="1" applyBorder="1" applyProtection="1">
      <alignment horizontal="center" vertical="center"/>
    </xf>
    <xf numFmtId="0" fontId="2" fillId="0" borderId="7"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2" fillId="0" borderId="4" xfId="0" applyFont="1" applyBorder="1" applyAlignment="1" applyProtection="1">
      <alignment horizontal="left" vertical="center" wrapText="1" indent="1"/>
    </xf>
    <xf numFmtId="0" fontId="2" fillId="0" borderId="5"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indent="2"/>
    </xf>
    <xf numFmtId="0" fontId="10" fillId="3" borderId="13" xfId="0" applyFont="1" applyFill="1" applyBorder="1" applyAlignment="1" applyProtection="1">
      <alignment horizontal="left"/>
    </xf>
    <xf numFmtId="0" fontId="10" fillId="3" borderId="9" xfId="0" applyFont="1" applyFill="1" applyBorder="1" applyAlignment="1" applyProtection="1">
      <alignment horizontal="left"/>
    </xf>
    <xf numFmtId="0" fontId="2" fillId="3" borderId="7" xfId="0" applyFont="1" applyFill="1" applyBorder="1" applyAlignment="1" applyProtection="1">
      <alignment horizontal="left" vertical="center" wrapText="1" indent="3"/>
    </xf>
    <xf numFmtId="0" fontId="6" fillId="3" borderId="10" xfId="0" applyFont="1" applyFill="1" applyBorder="1" applyAlignment="1" applyProtection="1">
      <alignment wrapText="1"/>
    </xf>
    <xf numFmtId="0" fontId="2" fillId="0" borderId="7" xfId="16" applyFont="1" applyFill="1" applyBorder="1" applyAlignment="1" applyProtection="1">
      <alignment horizontal="center" vertical="center"/>
    </xf>
    <xf numFmtId="0" fontId="2" fillId="3" borderId="5" xfId="0" applyFont="1" applyFill="1" applyBorder="1" applyAlignment="1" applyProtection="1">
      <alignment horizontal="center" vertical="center" wrapText="1"/>
    </xf>
    <xf numFmtId="0" fontId="2" fillId="1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11" borderId="4" xfId="0" applyFont="1" applyFill="1" applyBorder="1" applyAlignment="1" applyProtection="1">
      <alignment horizontal="left" vertical="center" wrapText="1" indent="1"/>
    </xf>
    <xf numFmtId="0" fontId="2" fillId="3" borderId="10" xfId="0" applyFont="1" applyFill="1" applyBorder="1" applyAlignment="1" applyProtection="1">
      <alignment horizontal="center" wrapText="1"/>
    </xf>
    <xf numFmtId="0" fontId="2" fillId="0" borderId="0" xfId="0" applyFont="1" applyAlignment="1">
      <alignment horizontal="center"/>
    </xf>
    <xf numFmtId="0" fontId="6" fillId="0" borderId="2" xfId="13" applyFont="1" applyFill="1" applyBorder="1" applyAlignment="1" applyProtection="1">
      <alignment horizontal="center" vertical="center" wrapText="1"/>
    </xf>
    <xf numFmtId="0" fontId="15" fillId="0" borderId="5" xfId="8" applyFont="1">
      <alignment horizontal="center" vertical="center"/>
    </xf>
    <xf numFmtId="0" fontId="31" fillId="9" borderId="4" xfId="0" applyFont="1" applyFill="1" applyBorder="1" applyAlignment="1" applyProtection="1">
      <alignment horizontal="center" vertical="center"/>
    </xf>
    <xf numFmtId="166" fontId="15" fillId="6" borderId="2" xfId="3" applyNumberFormat="1">
      <alignment vertical="center"/>
    </xf>
    <xf numFmtId="0" fontId="2" fillId="11" borderId="5" xfId="0" applyFont="1" applyFill="1" applyBorder="1" applyAlignment="1" applyProtection="1">
      <alignment horizontal="center" vertical="center" wrapText="1"/>
    </xf>
    <xf numFmtId="172" fontId="15" fillId="6" borderId="2" xfId="3" applyNumberFormat="1">
      <alignment vertical="center"/>
    </xf>
    <xf numFmtId="0" fontId="15" fillId="6" borderId="2" xfId="3">
      <alignment vertical="center"/>
    </xf>
    <xf numFmtId="3" fontId="15" fillId="6" borderId="2" xfId="3" applyNumberFormat="1">
      <alignment vertical="center"/>
    </xf>
    <xf numFmtId="0" fontId="0" fillId="0" borderId="0" xfId="0"/>
    <xf numFmtId="0" fontId="0" fillId="0" borderId="0" xfId="0"/>
    <xf numFmtId="0" fontId="5" fillId="2" borderId="4" xfId="10" applyFont="1" applyBorder="1" applyProtection="1">
      <alignment horizontal="center" vertical="center"/>
    </xf>
    <xf numFmtId="0" fontId="3" fillId="0" borderId="0" xfId="12" applyFont="1" applyFill="1" applyBorder="1" applyAlignment="1" applyProtection="1">
      <alignment wrapText="1"/>
    </xf>
    <xf numFmtId="0" fontId="2" fillId="10" borderId="4" xfId="0" applyFont="1" applyFill="1" applyBorder="1" applyAlignment="1" applyProtection="1">
      <alignment horizontal="center" vertical="center" wrapText="1"/>
    </xf>
    <xf numFmtId="0" fontId="5" fillId="0" borderId="0" xfId="0" applyFont="1" applyFill="1" applyBorder="1" applyAlignment="1" applyProtection="1">
      <alignment horizontal="left"/>
    </xf>
    <xf numFmtId="0" fontId="3" fillId="0" borderId="0" xfId="12" applyFont="1" applyFill="1" applyBorder="1" applyAlignment="1" applyProtection="1"/>
    <xf numFmtId="0" fontId="2" fillId="0" borderId="0" xfId="0" applyFont="1" applyFill="1" applyBorder="1" applyAlignment="1" applyProtection="1">
      <alignment horizontal="left"/>
    </xf>
    <xf numFmtId="0" fontId="2" fillId="0" borderId="12" xfId="0" applyFont="1" applyFill="1" applyBorder="1" applyAlignment="1" applyProtection="1">
      <alignment vertical="center"/>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left" indent="1"/>
    </xf>
    <xf numFmtId="0" fontId="5" fillId="0" borderId="13" xfId="0" applyFont="1" applyFill="1" applyBorder="1" applyAlignment="1" applyProtection="1">
      <alignment horizontal="center"/>
    </xf>
    <xf numFmtId="0" fontId="3" fillId="11" borderId="20" xfId="12" applyFill="1" applyBorder="1" applyAlignment="1" applyProtection="1">
      <alignment vertical="center"/>
    </xf>
    <xf numFmtId="0" fontId="2" fillId="0" borderId="13" xfId="0" applyFont="1" applyFill="1" applyBorder="1" applyAlignment="1" applyProtection="1">
      <alignment vertical="center"/>
    </xf>
    <xf numFmtId="0" fontId="2" fillId="11" borderId="20" xfId="0" applyFont="1" applyFill="1" applyBorder="1" applyAlignment="1" applyProtection="1">
      <alignment vertical="center"/>
    </xf>
    <xf numFmtId="0" fontId="29" fillId="0" borderId="13" xfId="0" applyFont="1" applyFill="1" applyBorder="1" applyAlignment="1" applyProtection="1">
      <alignment horizontal="center" vertical="center"/>
    </xf>
    <xf numFmtId="0" fontId="0" fillId="0" borderId="13" xfId="0" applyFill="1" applyBorder="1" applyAlignment="1" applyProtection="1">
      <alignment vertical="center"/>
    </xf>
    <xf numFmtId="0" fontId="2" fillId="0" borderId="13" xfId="0" applyFont="1" applyFill="1" applyBorder="1" applyAlignment="1" applyProtection="1">
      <alignment horizontal="left" vertical="center" indent="1"/>
    </xf>
    <xf numFmtId="0" fontId="0" fillId="0" borderId="13" xfId="0" applyFill="1" applyBorder="1" applyAlignment="1" applyProtection="1">
      <alignment horizontal="left" vertical="center" indent="1"/>
    </xf>
    <xf numFmtId="0" fontId="3" fillId="0" borderId="13" xfId="12" applyFill="1" applyBorder="1" applyAlignment="1" applyProtection="1">
      <alignment vertical="center"/>
    </xf>
    <xf numFmtId="174" fontId="2" fillId="0" borderId="1" xfId="4">
      <protection locked="0"/>
    </xf>
    <xf numFmtId="175" fontId="2" fillId="0" borderId="1" xfId="4" applyNumberFormat="1">
      <protection locked="0"/>
    </xf>
    <xf numFmtId="174" fontId="15" fillId="0" borderId="1" xfId="1" applyNumberFormat="1">
      <protection locked="0"/>
    </xf>
    <xf numFmtId="0" fontId="2" fillId="14"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19" fillId="9" borderId="8" xfId="24" applyBorder="1">
      <alignment horizontal="center" vertical="center"/>
    </xf>
    <xf numFmtId="0" fontId="19" fillId="9" borderId="8" xfId="24" applyAlignment="1">
      <alignment horizontal="center" vertical="center"/>
    </xf>
    <xf numFmtId="0" fontId="19" fillId="9" borderId="21" xfId="24" applyBorder="1" applyAlignment="1">
      <alignment horizontal="center" vertical="center"/>
    </xf>
    <xf numFmtId="0" fontId="19" fillId="9" borderId="22" xfId="24" applyBorder="1" applyAlignment="1">
      <alignment horizontal="center" vertical="center"/>
    </xf>
    <xf numFmtId="0" fontId="0" fillId="0" borderId="0" xfId="0" applyAlignment="1">
      <alignment horizontal="center" vertical="center"/>
    </xf>
    <xf numFmtId="0" fontId="0" fillId="3" borderId="0" xfId="0" applyFill="1" applyAlignment="1" applyProtection="1">
      <alignment horizontal="center" vertical="center"/>
    </xf>
    <xf numFmtId="0" fontId="2" fillId="3" borderId="0" xfId="0" applyFont="1" applyFill="1" applyAlignment="1" applyProtection="1">
      <alignment horizontal="center" vertical="center"/>
    </xf>
    <xf numFmtId="49" fontId="15" fillId="0" borderId="1" xfId="2">
      <alignment horizontal="center"/>
      <protection locked="0"/>
    </xf>
    <xf numFmtId="0" fontId="0" fillId="0" borderId="0" xfId="0"/>
    <xf numFmtId="0" fontId="3" fillId="0" borderId="0" xfId="12" applyFont="1" applyFill="1" applyBorder="1" applyAlignment="1" applyProtection="1">
      <alignment horizontal="left"/>
    </xf>
    <xf numFmtId="169" fontId="15" fillId="7" borderId="0" xfId="19" applyBorder="1">
      <alignment horizontal="center"/>
    </xf>
    <xf numFmtId="0" fontId="3" fillId="0" borderId="14" xfId="12" applyFont="1" applyFill="1" applyBorder="1" applyAlignment="1" applyProtection="1">
      <alignment horizontal="left"/>
    </xf>
    <xf numFmtId="0" fontId="2" fillId="0" borderId="0" xfId="0" applyFont="1" applyFill="1" applyBorder="1" applyAlignment="1" applyProtection="1">
      <alignment horizontal="center"/>
    </xf>
    <xf numFmtId="0" fontId="5" fillId="0" borderId="0" xfId="0" applyFont="1" applyFill="1" applyBorder="1" applyAlignment="1" applyProtection="1">
      <alignment horizontal="left" wrapText="1"/>
    </xf>
    <xf numFmtId="0" fontId="3" fillId="0" borderId="10" xfId="12" applyFont="1" applyFill="1" applyBorder="1" applyAlignment="1" applyProtection="1">
      <alignment horizontal="left"/>
    </xf>
    <xf numFmtId="0" fontId="5" fillId="0" borderId="13" xfId="0" applyFont="1" applyFill="1" applyBorder="1" applyAlignment="1" applyProtection="1">
      <alignment horizontal="left" indent="1"/>
    </xf>
    <xf numFmtId="0" fontId="5" fillId="0" borderId="10" xfId="0" applyFont="1" applyFill="1" applyBorder="1" applyAlignment="1" applyProtection="1">
      <alignment horizontal="left"/>
    </xf>
    <xf numFmtId="0" fontId="3" fillId="0" borderId="10" xfId="12" applyFont="1" applyFill="1" applyBorder="1" applyProtection="1"/>
    <xf numFmtId="0" fontId="3" fillId="0" borderId="0" xfId="12" applyFont="1" applyFill="1" applyBorder="1" applyProtection="1"/>
    <xf numFmtId="0" fontId="3" fillId="11" borderId="14" xfId="12" applyFont="1" applyFill="1" applyBorder="1" applyProtection="1"/>
    <xf numFmtId="0" fontId="6" fillId="10" borderId="16" xfId="13" applyFont="1" applyFill="1" applyBorder="1" applyAlignment="1" applyProtection="1">
      <alignment horizontal="center" vertical="center" wrapText="1"/>
    </xf>
    <xf numFmtId="0" fontId="6" fillId="10" borderId="5" xfId="13" applyFont="1" applyFill="1" applyBorder="1" applyAlignment="1" applyProtection="1">
      <alignment horizontal="center" vertical="center" wrapText="1"/>
    </xf>
    <xf numFmtId="0" fontId="0" fillId="0" borderId="0" xfId="0"/>
    <xf numFmtId="0" fontId="6" fillId="10" borderId="2" xfId="13" applyFont="1" applyFill="1" applyBorder="1" applyAlignment="1" applyProtection="1">
      <alignment horizontal="center" vertical="center" wrapText="1"/>
    </xf>
    <xf numFmtId="0" fontId="2" fillId="3" borderId="0" xfId="0" applyFont="1" applyFill="1" applyAlignment="1" applyProtection="1">
      <alignment horizontal="right" vertical="center"/>
    </xf>
    <xf numFmtId="0" fontId="3" fillId="3" borderId="0" xfId="11" applyFont="1" applyFill="1" applyBorder="1" applyAlignment="1" applyProtection="1">
      <alignment horizontal="right" vertical="center"/>
    </xf>
    <xf numFmtId="0" fontId="1" fillId="3" borderId="7" xfId="11" applyFill="1" applyBorder="1" applyAlignment="1" applyProtection="1">
      <alignment horizontal="center" vertical="center"/>
    </xf>
    <xf numFmtId="0" fontId="12" fillId="3" borderId="6" xfId="11" applyFont="1" applyFill="1" applyBorder="1" applyAlignment="1" applyProtection="1">
      <alignment vertical="center"/>
    </xf>
    <xf numFmtId="0" fontId="2" fillId="3" borderId="10" xfId="0" applyFont="1" applyFill="1" applyBorder="1" applyAlignment="1" applyProtection="1">
      <alignment vertical="center"/>
    </xf>
    <xf numFmtId="0" fontId="2" fillId="3" borderId="10"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0" borderId="0" xfId="0" applyFont="1" applyFill="1" applyAlignment="1">
      <alignment vertical="center"/>
    </xf>
    <xf numFmtId="0" fontId="2" fillId="3" borderId="0" xfId="0" applyFont="1" applyFill="1" applyBorder="1"/>
    <xf numFmtId="0" fontId="12" fillId="0" borderId="0" xfId="0" applyFont="1" applyFill="1" applyAlignment="1">
      <alignment horizontal="left"/>
    </xf>
    <xf numFmtId="0" fontId="13" fillId="3" borderId="0" xfId="0" applyFont="1" applyFill="1" applyAlignment="1">
      <alignment horizontal="left"/>
    </xf>
    <xf numFmtId="0" fontId="14" fillId="3" borderId="0" xfId="0" applyFont="1" applyFill="1" applyAlignment="1">
      <alignment vertical="top"/>
    </xf>
    <xf numFmtId="0" fontId="3" fillId="3" borderId="0" xfId="0" applyFont="1" applyFill="1" applyAlignment="1">
      <alignment horizontal="left"/>
    </xf>
    <xf numFmtId="0" fontId="2" fillId="3" borderId="0" xfId="0" applyFont="1" applyFill="1"/>
    <xf numFmtId="0" fontId="12" fillId="0" borderId="0" xfId="0" applyFont="1"/>
    <xf numFmtId="0" fontId="13" fillId="0" borderId="0" xfId="0" applyFont="1"/>
    <xf numFmtId="0" fontId="13" fillId="0" borderId="0" xfId="0" applyFont="1" applyFill="1"/>
    <xf numFmtId="0" fontId="13" fillId="0" borderId="0" xfId="0" applyFont="1" applyFill="1" applyAlignment="1">
      <alignment horizontal="left"/>
    </xf>
    <xf numFmtId="0" fontId="0" fillId="0" borderId="0" xfId="0"/>
    <xf numFmtId="0" fontId="6" fillId="11" borderId="14" xfId="0" applyFont="1" applyFill="1" applyBorder="1" applyAlignment="1" applyProtection="1">
      <alignment vertical="center"/>
    </xf>
    <xf numFmtId="174" fontId="15" fillId="15" borderId="1" xfId="27">
      <protection locked="0"/>
    </xf>
    <xf numFmtId="0" fontId="15" fillId="0" borderId="4" xfId="8" applyBorder="1">
      <alignment horizontal="center" vertical="center"/>
    </xf>
    <xf numFmtId="0" fontId="2" fillId="0" borderId="0" xfId="0" applyFont="1" applyFill="1" applyBorder="1" applyAlignment="1" applyProtection="1">
      <alignment horizontal="center" vertical="center"/>
    </xf>
    <xf numFmtId="0" fontId="3" fillId="0" borderId="0" xfId="12" applyFont="1" applyFill="1" applyBorder="1" applyAlignment="1" applyProtection="1">
      <alignment vertical="center"/>
    </xf>
    <xf numFmtId="0" fontId="2" fillId="0" borderId="0" xfId="0" applyFont="1" applyFill="1" applyBorder="1" applyAlignment="1"/>
    <xf numFmtId="0" fontId="0" fillId="0" borderId="0" xfId="0" applyFill="1" applyBorder="1"/>
    <xf numFmtId="0" fontId="2" fillId="0" borderId="0" xfId="0" applyFont="1" applyFill="1" applyBorder="1" applyAlignment="1" applyProtection="1">
      <alignment vertical="center" wrapText="1"/>
    </xf>
    <xf numFmtId="0" fontId="2" fillId="0" borderId="0" xfId="0" applyFont="1" applyBorder="1" applyAlignment="1">
      <alignment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horizontal="center" vertical="center" wrapText="1"/>
    </xf>
    <xf numFmtId="0" fontId="2" fillId="0" borderId="0" xfId="0" applyFont="1" applyFill="1" applyBorder="1" applyAlignment="1" applyProtection="1">
      <alignment horizontal="left" vertical="center" wrapText="1" indent="1"/>
    </xf>
    <xf numFmtId="0" fontId="2" fillId="0" borderId="0" xfId="0" applyFont="1" applyFill="1" applyBorder="1" applyAlignment="1">
      <alignment wrapText="1"/>
    </xf>
    <xf numFmtId="0" fontId="2"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3" fillId="0" borderId="0" xfId="12" applyFont="1" applyFill="1" applyBorder="1" applyAlignment="1" applyProtection="1">
      <alignment horizontal="left" vertical="top"/>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horizontal="left"/>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0" fillId="0" borderId="0" xfId="0" applyAlignment="1"/>
    <xf numFmtId="0" fontId="0" fillId="0" borderId="0" xfId="0" applyFill="1" applyAlignment="1"/>
    <xf numFmtId="0" fontId="2" fillId="0" borderId="0" xfId="0" applyFont="1" applyFill="1" applyAlignment="1" applyProtection="1">
      <alignment horizontal="center" vertical="center"/>
    </xf>
    <xf numFmtId="0" fontId="6" fillId="0" borderId="0" xfId="13" applyFont="1" applyFill="1" applyBorder="1" applyAlignment="1" applyProtection="1">
      <alignment horizontal="center" vertical="center" wrapText="1"/>
    </xf>
    <xf numFmtId="3" fontId="32" fillId="0" borderId="0" xfId="10" applyNumberFormat="1" applyFont="1" applyFill="1" applyBorder="1" applyAlignment="1" applyProtection="1">
      <alignment horizontal="center" wrapText="1"/>
    </xf>
    <xf numFmtId="172" fontId="2" fillId="0" borderId="0" xfId="18" applyNumberFormat="1" applyFont="1" applyFill="1" applyBorder="1" applyAlignment="1" applyProtection="1">
      <alignment horizontal="center" vertical="center"/>
    </xf>
    <xf numFmtId="172" fontId="32" fillId="0" borderId="0" xfId="18" applyNumberFormat="1" applyFont="1" applyFill="1" applyBorder="1" applyAlignment="1" applyProtection="1">
      <alignment horizontal="center" wrapText="1"/>
    </xf>
    <xf numFmtId="0" fontId="2" fillId="15" borderId="0" xfId="0" applyFont="1" applyFill="1" applyAlignment="1" applyProtection="1">
      <alignment vertical="center"/>
    </xf>
    <xf numFmtId="0" fontId="33" fillId="3" borderId="0" xfId="0" applyFont="1" applyFill="1" applyAlignment="1" applyProtection="1">
      <alignment vertical="center"/>
    </xf>
    <xf numFmtId="170" fontId="26" fillId="9" borderId="0" xfId="0" applyNumberFormat="1" applyFont="1" applyFill="1" applyAlignment="1" applyProtection="1">
      <alignment horizontal="right"/>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6" fontId="15" fillId="2" borderId="2" xfId="10" applyNumberFormat="1" applyFont="1">
      <alignment horizontal="center" vertical="center"/>
    </xf>
    <xf numFmtId="0" fontId="5" fillId="2" borderId="2" xfId="10" applyNumberFormat="1" applyFont="1">
      <alignment horizontal="center" vertical="center"/>
    </xf>
    <xf numFmtId="3" fontId="4" fillId="2" borderId="2" xfId="10" applyNumberFormat="1" applyFont="1">
      <alignment horizontal="center" vertical="center"/>
    </xf>
    <xf numFmtId="0" fontId="15" fillId="2" borderId="2" xfId="10" applyFont="1">
      <alignment horizontal="center" vertical="center"/>
    </xf>
    <xf numFmtId="0" fontId="0" fillId="2" borderId="2" xfId="10" applyNumberFormat="1" applyFont="1">
      <alignment horizontal="center" vertical="center"/>
    </xf>
    <xf numFmtId="0" fontId="6" fillId="2" borderId="2" xfId="10" applyNumberFormat="1" applyFont="1">
      <alignment horizontal="center" vertical="center"/>
    </xf>
    <xf numFmtId="0" fontId="1" fillId="2" borderId="2" xfId="10" applyNumberFormat="1" applyFont="1">
      <alignment horizontal="center" vertical="center"/>
    </xf>
    <xf numFmtId="0" fontId="2" fillId="2" borderId="2" xfId="10" applyNumberFormat="1" applyFont="1">
      <alignment horizontal="center" vertical="center"/>
    </xf>
    <xf numFmtId="0" fontId="3" fillId="2" borderId="2" xfId="10" applyNumberFormat="1" applyFont="1">
      <alignment horizontal="center" vertical="center"/>
    </xf>
    <xf numFmtId="3" fontId="6" fillId="2" borderId="2" xfId="10" applyNumberFormat="1" applyFont="1">
      <alignment horizontal="center" vertical="center"/>
    </xf>
    <xf numFmtId="174" fontId="15" fillId="2" borderId="2" xfId="10" applyNumberFormat="1" applyFont="1">
      <alignment horizontal="center" vertical="center"/>
    </xf>
    <xf numFmtId="172" fontId="2" fillId="2" borderId="2" xfId="10" applyNumberFormat="1" applyFont="1">
      <alignment horizontal="center" vertical="center"/>
    </xf>
    <xf numFmtId="174" fontId="15" fillId="15" borderId="1" xfId="29">
      <protection locked="0"/>
    </xf>
    <xf numFmtId="0" fontId="0" fillId="0" borderId="12" xfId="0" applyBorder="1"/>
    <xf numFmtId="0" fontId="18" fillId="3" borderId="0" xfId="22" applyFill="1" applyAlignment="1" applyProtection="1">
      <alignment vertical="center"/>
    </xf>
    <xf numFmtId="176" fontId="15" fillId="0" borderId="3" xfId="30"/>
    <xf numFmtId="0" fontId="0" fillId="0" borderId="16" xfId="0" applyBorder="1"/>
    <xf numFmtId="0" fontId="0" fillId="0" borderId="2" xfId="0" applyBorder="1"/>
    <xf numFmtId="0" fontId="0" fillId="0" borderId="5" xfId="0" applyBorder="1"/>
    <xf numFmtId="0" fontId="6" fillId="0" borderId="10" xfId="0" applyFont="1" applyFill="1" applyBorder="1" applyAlignment="1" applyProtection="1">
      <alignment vertical="center"/>
    </xf>
    <xf numFmtId="0" fontId="0" fillId="0" borderId="0" xfId="0"/>
    <xf numFmtId="0" fontId="0" fillId="0" borderId="4" xfId="0" applyBorder="1" applyAlignment="1">
      <alignment horizontal="center" vertical="center" wrapText="1"/>
    </xf>
    <xf numFmtId="0" fontId="0" fillId="12" borderId="0" xfId="0" applyFont="1" applyFill="1" applyBorder="1" applyAlignment="1" applyProtection="1">
      <alignment horizontal="left"/>
      <protection locked="0"/>
    </xf>
    <xf numFmtId="0" fontId="0" fillId="0" borderId="0" xfId="0"/>
    <xf numFmtId="0" fontId="2"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2" fillId="0" borderId="30" xfId="0" applyFont="1" applyBorder="1" applyAlignment="1">
      <alignment wrapText="1"/>
    </xf>
    <xf numFmtId="0" fontId="2" fillId="0" borderId="31" xfId="0" applyFont="1" applyBorder="1" applyAlignment="1">
      <alignment wrapText="1"/>
    </xf>
    <xf numFmtId="0" fontId="6" fillId="0" borderId="1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 fillId="0" borderId="29" xfId="0" applyFont="1" applyBorder="1" applyAlignment="1">
      <alignment wrapText="1"/>
    </xf>
    <xf numFmtId="0" fontId="2" fillId="0" borderId="28" xfId="0" applyFont="1" applyBorder="1" applyAlignment="1">
      <alignment wrapText="1"/>
    </xf>
    <xf numFmtId="0" fontId="6" fillId="10" borderId="16" xfId="13" applyFont="1" applyFill="1" applyBorder="1" applyAlignment="1" applyProtection="1">
      <alignment horizontal="center" vertical="center" wrapText="1"/>
    </xf>
    <xf numFmtId="0" fontId="6" fillId="10" borderId="5" xfId="13" applyFont="1" applyFill="1" applyBorder="1" applyAlignment="1" applyProtection="1">
      <alignment horizontal="center" vertical="center" wrapText="1"/>
    </xf>
    <xf numFmtId="0" fontId="31" fillId="9" borderId="16" xfId="0" applyFont="1" applyFill="1" applyBorder="1" applyAlignment="1" applyProtection="1">
      <alignment horizontal="center" vertical="center"/>
    </xf>
    <xf numFmtId="0" fontId="31" fillId="9" borderId="5" xfId="0" applyFont="1" applyFill="1" applyBorder="1" applyAlignment="1" applyProtection="1">
      <alignment horizontal="center" vertical="center"/>
    </xf>
    <xf numFmtId="0" fontId="6" fillId="3" borderId="7" xfId="13" applyFont="1" applyFill="1" applyBorder="1" applyAlignment="1" applyProtection="1">
      <alignment horizontal="center" vertical="center" wrapText="1"/>
    </xf>
    <xf numFmtId="0" fontId="6" fillId="3" borderId="14" xfId="13" applyFont="1" applyFill="1" applyBorder="1" applyAlignment="1" applyProtection="1">
      <alignment horizontal="center" vertical="center" wrapText="1"/>
    </xf>
    <xf numFmtId="0" fontId="6" fillId="3" borderId="20" xfId="13"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3" fillId="3" borderId="0" xfId="12" applyFont="1" applyFill="1" applyBorder="1" applyAlignment="1" applyProtection="1">
      <alignment horizontal="left" vertical="top"/>
    </xf>
    <xf numFmtId="0" fontId="3" fillId="3" borderId="13" xfId="12" applyFont="1" applyFill="1" applyBorder="1" applyAlignment="1" applyProtection="1">
      <alignment horizontal="left" vertical="top"/>
    </xf>
    <xf numFmtId="0" fontId="3" fillId="3" borderId="10" xfId="12" applyFont="1" applyFill="1" applyBorder="1" applyAlignment="1" applyProtection="1">
      <alignment horizontal="left" vertical="top"/>
    </xf>
    <xf numFmtId="0" fontId="3" fillId="3" borderId="17" xfId="12" applyFont="1" applyFill="1" applyBorder="1" applyAlignment="1" applyProtection="1">
      <alignment horizontal="left" vertical="top"/>
    </xf>
    <xf numFmtId="0" fontId="6" fillId="0" borderId="16" xfId="13" applyFont="1" applyFill="1" applyBorder="1" applyAlignment="1" applyProtection="1">
      <alignment horizontal="center" vertical="center" wrapText="1"/>
    </xf>
    <xf numFmtId="0" fontId="6" fillId="0" borderId="5" xfId="13" applyFont="1" applyFill="1" applyBorder="1" applyAlignment="1" applyProtection="1">
      <alignment horizontal="center" vertical="center" wrapText="1"/>
    </xf>
    <xf numFmtId="0" fontId="3" fillId="3" borderId="0" xfId="12" applyFont="1" applyFill="1" applyBorder="1" applyAlignment="1" applyProtection="1">
      <alignment horizontal="left" vertical="top" wrapText="1"/>
    </xf>
    <xf numFmtId="0" fontId="3" fillId="3" borderId="13" xfId="12" applyFont="1" applyFill="1" applyBorder="1" applyAlignment="1" applyProtection="1">
      <alignment horizontal="left" vertical="top" wrapText="1"/>
    </xf>
    <xf numFmtId="0" fontId="6" fillId="14" borderId="16" xfId="13" applyFont="1" applyFill="1" applyBorder="1" applyAlignment="1" applyProtection="1">
      <alignment horizontal="center" vertical="center" wrapText="1"/>
    </xf>
    <xf numFmtId="0" fontId="6" fillId="14" borderId="5" xfId="13" applyFont="1" applyFill="1" applyBorder="1" applyAlignment="1" applyProtection="1">
      <alignment horizontal="center" vertical="center" wrapText="1"/>
    </xf>
    <xf numFmtId="0" fontId="3" fillId="11" borderId="7" xfId="12" applyFont="1" applyFill="1" applyBorder="1" applyAlignment="1" applyProtection="1">
      <alignment horizontal="left"/>
    </xf>
    <xf numFmtId="0" fontId="3" fillId="11" borderId="14" xfId="12" applyFont="1" applyFill="1" applyBorder="1" applyAlignment="1" applyProtection="1">
      <alignment horizontal="left"/>
    </xf>
    <xf numFmtId="0" fontId="3" fillId="0" borderId="0" xfId="12" applyFont="1" applyFill="1" applyBorder="1" applyAlignment="1" applyProtection="1">
      <alignment horizontal="left" vertical="top" wrapText="1"/>
    </xf>
    <xf numFmtId="0" fontId="3" fillId="0" borderId="13" xfId="12" applyFont="1" applyFill="1" applyBorder="1" applyAlignment="1" applyProtection="1">
      <alignment horizontal="left" vertical="top" wrapText="1"/>
    </xf>
    <xf numFmtId="0" fontId="6" fillId="10" borderId="2" xfId="13" applyFont="1" applyFill="1" applyBorder="1" applyAlignment="1" applyProtection="1">
      <alignment horizontal="center" vertical="center" wrapText="1"/>
    </xf>
    <xf numFmtId="0" fontId="3" fillId="0" borderId="0" xfId="12" applyFont="1" applyFill="1" applyBorder="1" applyAlignment="1" applyProtection="1">
      <alignment horizontal="left"/>
    </xf>
    <xf numFmtId="0" fontId="4" fillId="0" borderId="16"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3" fillId="3" borderId="0" xfId="12" applyFont="1" applyFill="1" applyBorder="1" applyAlignment="1" applyProtection="1">
      <alignment horizontal="left"/>
    </xf>
    <xf numFmtId="0" fontId="31" fillId="9" borderId="4"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13" applyFont="1" applyFill="1" applyBorder="1" applyAlignment="1" applyProtection="1">
      <alignment horizontal="center" vertical="center" wrapText="1"/>
    </xf>
    <xf numFmtId="0" fontId="31" fillId="9" borderId="2" xfId="0" applyFont="1" applyFill="1" applyBorder="1" applyAlignment="1" applyProtection="1">
      <alignment horizontal="center" vertical="center"/>
    </xf>
  </cellXfs>
  <cellStyles count="31">
    <cellStyle name="Beobachtung" xfId="1" xr:uid="{00000000-0005-0000-0000-000000000000}"/>
    <cellStyle name="Beobachtung (F:YESNO)" xfId="2" xr:uid="{00000000-0005-0000-0000-000001000000}"/>
    <cellStyle name="Beobachtung (gesperrt)" xfId="3" xr:uid="{00000000-0005-0000-0000-000002000000}"/>
    <cellStyle name="Beobachtung (inclZero)" xfId="4" xr:uid="{00000000-0005-0000-0000-000003000000}"/>
    <cellStyle name="Beobachtung (inclZero) (2)" xfId="27" xr:uid="{00000000-0005-0000-0000-000004000000}"/>
    <cellStyle name="Beobachtung (inclZero) (3)" xfId="30" xr:uid="{00000000-0005-0000-0000-000005000000}"/>
    <cellStyle name="Beobachtung (inclZero) 2" xfId="28" xr:uid="{00000000-0005-0000-0000-000006000000}"/>
    <cellStyle name="Beobachtung (Total)" xfId="5" xr:uid="{00000000-0005-0000-0000-000007000000}"/>
    <cellStyle name="Beobachtung (Total) (2)" xfId="6" xr:uid="{00000000-0005-0000-0000-000008000000}"/>
    <cellStyle name="Betrag" xfId="7" xr:uid="{00000000-0005-0000-0000-000009000000}"/>
    <cellStyle name="ColPos" xfId="8" xr:uid="{00000000-0005-0000-0000-00000A000000}"/>
    <cellStyle name="EmptyField" xfId="9" xr:uid="{00000000-0005-0000-0000-00000B000000}"/>
    <cellStyle name="greyed" xfId="10" xr:uid="{00000000-0005-0000-0000-00000C000000}"/>
    <cellStyle name="Heading 1" xfId="11" xr:uid="{00000000-0005-0000-0000-00000D000000}"/>
    <cellStyle name="Heading 2" xfId="12" xr:uid="{00000000-0005-0000-0000-00000E000000}"/>
    <cellStyle name="HeadingTable" xfId="13" xr:uid="{00000000-0005-0000-0000-00000F000000}"/>
    <cellStyle name="highlightExposure" xfId="14" xr:uid="{00000000-0005-0000-0000-000010000000}"/>
    <cellStyle name="highlightPercentage" xfId="15" xr:uid="{00000000-0005-0000-0000-000011000000}"/>
    <cellStyle name="highlightText" xfId="16" xr:uid="{00000000-0005-0000-0000-000012000000}"/>
    <cellStyle name="Komma" xfId="18" builtinId="3"/>
    <cellStyle name="LinePos" xfId="19" xr:uid="{00000000-0005-0000-0000-000014000000}"/>
    <cellStyle name="Link" xfId="17" builtinId="8"/>
    <cellStyle name="noObsFac" xfId="29" xr:uid="{00000000-0005-0000-0000-000016000000}"/>
    <cellStyle name="optionalExposure" xfId="20" xr:uid="{00000000-0005-0000-0000-000017000000}"/>
    <cellStyle name="Standard" xfId="0" builtinId="0" customBuiltin="1"/>
    <cellStyle name="Titel" xfId="21" xr:uid="{00000000-0005-0000-0000-000019000000}"/>
    <cellStyle name="Überschrift 5" xfId="22" xr:uid="{00000000-0005-0000-0000-00001A000000}"/>
    <cellStyle name="Valdef" xfId="23" xr:uid="{00000000-0005-0000-0000-00001B000000}"/>
    <cellStyle name="ValMessage" xfId="24" xr:uid="{00000000-0005-0000-0000-00001C000000}"/>
    <cellStyle name="Währung" xfId="25" builtinId="4" customBuiltin="1"/>
    <cellStyle name="Währung [0]" xfId="26" builtinId="7" customBuiltin="1"/>
  </cellStyles>
  <dxfs count="28">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b/>
        <i val="0"/>
        <color rgb="FFFF0000"/>
      </font>
    </dxf>
    <dxf>
      <font>
        <b/>
        <i val="0"/>
        <color rgb="FFFF0000"/>
      </font>
    </dxf>
    <dxf>
      <fill>
        <patternFill>
          <bgColor rgb="FFFFC000"/>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657225</xdr:colOff>
      <xdr:row>2</xdr:row>
      <xdr:rowOff>200025</xdr:rowOff>
    </xdr:to>
    <xdr:pic>
      <xdr:nvPicPr>
        <xdr:cNvPr id="3880" name="Grafik 8" descr="SNB_LOGO_46_RGB.jpg">
          <a:extLst>
            <a:ext uri="{FF2B5EF4-FFF2-40B4-BE49-F238E27FC236}">
              <a16:creationId xmlns:a16="http://schemas.microsoft.com/office/drawing/2014/main" id="{00000000-0008-0000-0000-0000280F00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76200" y="2857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9525</xdr:colOff>
      <xdr:row>0</xdr:row>
      <xdr:rowOff>19050</xdr:rowOff>
    </xdr:from>
    <xdr:to>
      <xdr:col>4</xdr:col>
      <xdr:colOff>695325</xdr:colOff>
      <xdr:row>2</xdr:row>
      <xdr:rowOff>190500</xdr:rowOff>
    </xdr:to>
    <xdr:pic>
      <xdr:nvPicPr>
        <xdr:cNvPr id="3881" name="Grafik 9" descr="B_Logo_FINMA_45mm_gray.jpg">
          <a:extLst>
            <a:ext uri="{FF2B5EF4-FFF2-40B4-BE49-F238E27FC236}">
              <a16:creationId xmlns:a16="http://schemas.microsoft.com/office/drawing/2014/main" id="{00000000-0008-0000-0000-0000290F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800" y="19050"/>
          <a:ext cx="1514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143</xdr:row>
      <xdr:rowOff>0</xdr:rowOff>
    </xdr:from>
    <xdr:to>
      <xdr:col>2</xdr:col>
      <xdr:colOff>9525</xdr:colOff>
      <xdr:row>144</xdr:row>
      <xdr:rowOff>9525</xdr:rowOff>
    </xdr:to>
    <xdr:sp macro="" textlink="">
      <xdr:nvSpPr>
        <xdr:cNvPr id="22178" name="Text Box 3261">
          <a:extLst>
            <a:ext uri="{FF2B5EF4-FFF2-40B4-BE49-F238E27FC236}">
              <a16:creationId xmlns:a16="http://schemas.microsoft.com/office/drawing/2014/main" id="{00000000-0008-0000-0100-0000A2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79" name="Text Box 3262">
          <a:extLst>
            <a:ext uri="{FF2B5EF4-FFF2-40B4-BE49-F238E27FC236}">
              <a16:creationId xmlns:a16="http://schemas.microsoft.com/office/drawing/2014/main" id="{00000000-0008-0000-0100-0000A3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0" name="Text Box 3263">
          <a:extLst>
            <a:ext uri="{FF2B5EF4-FFF2-40B4-BE49-F238E27FC236}">
              <a16:creationId xmlns:a16="http://schemas.microsoft.com/office/drawing/2014/main" id="{00000000-0008-0000-0100-0000A4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1" name="Text Box 3264">
          <a:extLst>
            <a:ext uri="{FF2B5EF4-FFF2-40B4-BE49-F238E27FC236}">
              <a16:creationId xmlns:a16="http://schemas.microsoft.com/office/drawing/2014/main" id="{00000000-0008-0000-0100-0000A5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2" name="Text Box 3265">
          <a:extLst>
            <a:ext uri="{FF2B5EF4-FFF2-40B4-BE49-F238E27FC236}">
              <a16:creationId xmlns:a16="http://schemas.microsoft.com/office/drawing/2014/main" id="{00000000-0008-0000-0100-0000A6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3" name="Text Box 3266">
          <a:extLst>
            <a:ext uri="{FF2B5EF4-FFF2-40B4-BE49-F238E27FC236}">
              <a16:creationId xmlns:a16="http://schemas.microsoft.com/office/drawing/2014/main" id="{00000000-0008-0000-0100-0000A7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4" name="Text Box 3267">
          <a:extLst>
            <a:ext uri="{FF2B5EF4-FFF2-40B4-BE49-F238E27FC236}">
              <a16:creationId xmlns:a16="http://schemas.microsoft.com/office/drawing/2014/main" id="{00000000-0008-0000-0100-0000A8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5" name="Text Box 3268">
          <a:extLst>
            <a:ext uri="{FF2B5EF4-FFF2-40B4-BE49-F238E27FC236}">
              <a16:creationId xmlns:a16="http://schemas.microsoft.com/office/drawing/2014/main" id="{00000000-0008-0000-0100-0000A9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6" name="Text Box 3261">
          <a:extLst>
            <a:ext uri="{FF2B5EF4-FFF2-40B4-BE49-F238E27FC236}">
              <a16:creationId xmlns:a16="http://schemas.microsoft.com/office/drawing/2014/main" id="{00000000-0008-0000-0100-0000AA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7" name="Text Box 3262">
          <a:extLst>
            <a:ext uri="{FF2B5EF4-FFF2-40B4-BE49-F238E27FC236}">
              <a16:creationId xmlns:a16="http://schemas.microsoft.com/office/drawing/2014/main" id="{00000000-0008-0000-0100-0000AB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8" name="Text Box 3263">
          <a:extLst>
            <a:ext uri="{FF2B5EF4-FFF2-40B4-BE49-F238E27FC236}">
              <a16:creationId xmlns:a16="http://schemas.microsoft.com/office/drawing/2014/main" id="{00000000-0008-0000-0100-0000AC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89" name="Text Box 3264">
          <a:extLst>
            <a:ext uri="{FF2B5EF4-FFF2-40B4-BE49-F238E27FC236}">
              <a16:creationId xmlns:a16="http://schemas.microsoft.com/office/drawing/2014/main" id="{00000000-0008-0000-0100-0000AD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90" name="Text Box 3265">
          <a:extLst>
            <a:ext uri="{FF2B5EF4-FFF2-40B4-BE49-F238E27FC236}">
              <a16:creationId xmlns:a16="http://schemas.microsoft.com/office/drawing/2014/main" id="{00000000-0008-0000-0100-0000AE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91" name="Text Box 3266">
          <a:extLst>
            <a:ext uri="{FF2B5EF4-FFF2-40B4-BE49-F238E27FC236}">
              <a16:creationId xmlns:a16="http://schemas.microsoft.com/office/drawing/2014/main" id="{00000000-0008-0000-0100-0000AF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92" name="Text Box 3267">
          <a:extLst>
            <a:ext uri="{FF2B5EF4-FFF2-40B4-BE49-F238E27FC236}">
              <a16:creationId xmlns:a16="http://schemas.microsoft.com/office/drawing/2014/main" id="{00000000-0008-0000-0100-0000B0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2193" name="Text Box 3268">
          <a:extLst>
            <a:ext uri="{FF2B5EF4-FFF2-40B4-BE49-F238E27FC236}">
              <a16:creationId xmlns:a16="http://schemas.microsoft.com/office/drawing/2014/main" id="{00000000-0008-0000-0100-0000B156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xdr:col>
      <xdr:colOff>104775</xdr:colOff>
      <xdr:row>0</xdr:row>
      <xdr:rowOff>38100</xdr:rowOff>
    </xdr:from>
    <xdr:to>
      <xdr:col>2</xdr:col>
      <xdr:colOff>1676400</xdr:colOff>
      <xdr:row>2</xdr:row>
      <xdr:rowOff>123825</xdr:rowOff>
    </xdr:to>
    <xdr:pic>
      <xdr:nvPicPr>
        <xdr:cNvPr id="22194" name="Grafik 8" descr="SNB_LOGO_46_RGB.jpg">
          <a:extLst>
            <a:ext uri="{FF2B5EF4-FFF2-40B4-BE49-F238E27FC236}">
              <a16:creationId xmlns:a16="http://schemas.microsoft.com/office/drawing/2014/main" id="{00000000-0008-0000-0100-0000B25600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42900" y="38100"/>
          <a:ext cx="1571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1790700</xdr:colOff>
      <xdr:row>0</xdr:row>
      <xdr:rowOff>28575</xdr:rowOff>
    </xdr:from>
    <xdr:to>
      <xdr:col>2</xdr:col>
      <xdr:colOff>3305175</xdr:colOff>
      <xdr:row>2</xdr:row>
      <xdr:rowOff>114300</xdr:rowOff>
    </xdr:to>
    <xdr:pic>
      <xdr:nvPicPr>
        <xdr:cNvPr id="22195" name="Grafik 9" descr="B_Logo_FINMA_45mm_gray.jpg">
          <a:extLst>
            <a:ext uri="{FF2B5EF4-FFF2-40B4-BE49-F238E27FC236}">
              <a16:creationId xmlns:a16="http://schemas.microsoft.com/office/drawing/2014/main" id="{00000000-0008-0000-0100-0000B356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8825" y="28575"/>
          <a:ext cx="1514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11906</xdr:colOff>
      <xdr:row>7</xdr:row>
      <xdr:rowOff>11906</xdr:rowOff>
    </xdr:from>
    <xdr:to>
      <xdr:col>11</xdr:col>
      <xdr:colOff>11906</xdr:colOff>
      <xdr:row>13</xdr:row>
      <xdr:rowOff>178593</xdr:rowOff>
    </xdr:to>
    <xdr:sp macro="" textlink="">
      <xdr:nvSpPr>
        <xdr:cNvPr id="20" name="TextBox 1">
          <a:extLst>
            <a:ext uri="{FF2B5EF4-FFF2-40B4-BE49-F238E27FC236}">
              <a16:creationId xmlns:a16="http://schemas.microsoft.com/office/drawing/2014/main" id="{00000000-0008-0000-0100-000014000000}"/>
            </a:ext>
          </a:extLst>
        </xdr:cNvPr>
        <xdr:cNvSpPr txBox="1"/>
      </xdr:nvSpPr>
      <xdr:spPr>
        <a:xfrm>
          <a:off x="10406062" y="1940719"/>
          <a:ext cx="5750719" cy="161924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Several detailed positions of the REGULAR REPORTING (cells marked in blue) can be optionally reported, or can be reported as an aggregated sum in col. L.</a:t>
          </a:r>
          <a:endParaRPr lang="de-CH" sz="1100">
            <a:solidFill>
              <a:schemeClr val="dk1"/>
            </a:solidFill>
            <a:effectLst/>
            <a:latin typeface="+mn-lt"/>
            <a:ea typeface="+mn-ea"/>
            <a:cs typeface="+mn-cs"/>
          </a:endParaRPr>
        </a:p>
        <a:p>
          <a:r>
            <a:rPr lang="en-US" sz="1100">
              <a:solidFill>
                <a:schemeClr val="dk1"/>
              </a:solidFill>
              <a:effectLst/>
              <a:latin typeface="+mn-lt"/>
              <a:ea typeface="+mn-ea"/>
              <a:cs typeface="+mn-cs"/>
            </a:rPr>
            <a:t>If such </a:t>
          </a:r>
          <a:r>
            <a:rPr lang="en-US" sz="1100" u="sng">
              <a:solidFill>
                <a:schemeClr val="dk1"/>
              </a:solidFill>
              <a:effectLst/>
              <a:latin typeface="+mn-lt"/>
              <a:ea typeface="+mn-ea"/>
              <a:cs typeface="+mn-cs"/>
            </a:rPr>
            <a:t>simplified reporting (‘facilitations’) is used</a:t>
          </a:r>
          <a:r>
            <a:rPr lang="en-US" sz="1100">
              <a:solidFill>
                <a:schemeClr val="dk1"/>
              </a:solidFill>
              <a:effectLst/>
              <a:latin typeface="+mn-lt"/>
              <a:ea typeface="+mn-ea"/>
              <a:cs typeface="+mn-cs"/>
            </a:rPr>
            <a:t>, the respective detailed positions in the REGULAR REPORTING part </a:t>
          </a:r>
          <a:r>
            <a:rPr lang="en-US" sz="1100" u="sng">
              <a:solidFill>
                <a:schemeClr val="dk1"/>
              </a:solidFill>
              <a:effectLst/>
              <a:latin typeface="+mn-lt"/>
              <a:ea typeface="+mn-ea"/>
              <a:cs typeface="+mn-cs"/>
            </a:rPr>
            <a:t>must be empty</a:t>
          </a:r>
          <a:r>
            <a:rPr lang="en-US" sz="1100">
              <a:solidFill>
                <a:schemeClr val="dk1"/>
              </a:solidFill>
              <a:effectLst/>
              <a:latin typeface="+mn-lt"/>
              <a:ea typeface="+mn-ea"/>
              <a:cs typeface="+mn-cs"/>
            </a:rPr>
            <a:t>. The aggregated positions should be reported in the FACILITATIONS part, and must not be empty. Positions without amounts should be reported as zero (0). </a:t>
          </a:r>
          <a:endParaRPr lang="de-CH" sz="1100">
            <a:solidFill>
              <a:schemeClr val="dk1"/>
            </a:solidFill>
            <a:effectLst/>
            <a:latin typeface="+mn-lt"/>
            <a:ea typeface="+mn-ea"/>
            <a:cs typeface="+mn-cs"/>
          </a:endParaRPr>
        </a:p>
        <a:p>
          <a:r>
            <a:rPr lang="en-US" sz="1100">
              <a:solidFill>
                <a:schemeClr val="dk1"/>
              </a:solidFill>
              <a:effectLst/>
              <a:latin typeface="+mn-lt"/>
              <a:ea typeface="+mn-ea"/>
              <a:cs typeface="+mn-cs"/>
            </a:rPr>
            <a:t>If </a:t>
          </a:r>
          <a:r>
            <a:rPr lang="en-US" sz="1100" u="sng">
              <a:solidFill>
                <a:schemeClr val="dk1"/>
              </a:solidFill>
              <a:effectLst/>
              <a:latin typeface="+mn-lt"/>
              <a:ea typeface="+mn-ea"/>
              <a:cs typeface="+mn-cs"/>
            </a:rPr>
            <a:t>simplified reporting is not used</a:t>
          </a:r>
          <a:r>
            <a:rPr lang="en-US" sz="1100">
              <a:solidFill>
                <a:schemeClr val="dk1"/>
              </a:solidFill>
              <a:effectLst/>
              <a:latin typeface="+mn-lt"/>
              <a:ea typeface="+mn-ea"/>
              <a:cs typeface="+mn-cs"/>
            </a:rPr>
            <a:t>, the respective detailed positions </a:t>
          </a:r>
          <a:r>
            <a:rPr lang="en-US" sz="1100" u="sng">
              <a:solidFill>
                <a:schemeClr val="dk1"/>
              </a:solidFill>
              <a:effectLst/>
              <a:latin typeface="+mn-lt"/>
              <a:ea typeface="+mn-ea"/>
              <a:cs typeface="+mn-cs"/>
            </a:rPr>
            <a:t>must not be empty</a:t>
          </a:r>
          <a:r>
            <a:rPr lang="en-US" sz="1100">
              <a:solidFill>
                <a:schemeClr val="dk1"/>
              </a:solidFill>
              <a:effectLst/>
              <a:latin typeface="+mn-lt"/>
              <a:ea typeface="+mn-ea"/>
              <a:cs typeface="+mn-cs"/>
            </a:rPr>
            <a:t>; positions without amounts should be reported as zero (0).</a:t>
          </a:r>
          <a:endParaRPr lang="de-CH">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143</xdr:row>
      <xdr:rowOff>0</xdr:rowOff>
    </xdr:from>
    <xdr:to>
      <xdr:col>2</xdr:col>
      <xdr:colOff>9525</xdr:colOff>
      <xdr:row>144</xdr:row>
      <xdr:rowOff>9525</xdr:rowOff>
    </xdr:to>
    <xdr:sp macro="" textlink="">
      <xdr:nvSpPr>
        <xdr:cNvPr id="23808" name="Text Box 3261">
          <a:extLst>
            <a:ext uri="{FF2B5EF4-FFF2-40B4-BE49-F238E27FC236}">
              <a16:creationId xmlns:a16="http://schemas.microsoft.com/office/drawing/2014/main" id="{00000000-0008-0000-0200-000000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09" name="Text Box 3262">
          <a:extLst>
            <a:ext uri="{FF2B5EF4-FFF2-40B4-BE49-F238E27FC236}">
              <a16:creationId xmlns:a16="http://schemas.microsoft.com/office/drawing/2014/main" id="{00000000-0008-0000-0200-000001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0" name="Text Box 3263">
          <a:extLst>
            <a:ext uri="{FF2B5EF4-FFF2-40B4-BE49-F238E27FC236}">
              <a16:creationId xmlns:a16="http://schemas.microsoft.com/office/drawing/2014/main" id="{00000000-0008-0000-0200-000002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1" name="Text Box 3264">
          <a:extLst>
            <a:ext uri="{FF2B5EF4-FFF2-40B4-BE49-F238E27FC236}">
              <a16:creationId xmlns:a16="http://schemas.microsoft.com/office/drawing/2014/main" id="{00000000-0008-0000-0200-000003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2" name="Text Box 3265">
          <a:extLst>
            <a:ext uri="{FF2B5EF4-FFF2-40B4-BE49-F238E27FC236}">
              <a16:creationId xmlns:a16="http://schemas.microsoft.com/office/drawing/2014/main" id="{00000000-0008-0000-0200-000004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3" name="Text Box 3266">
          <a:extLst>
            <a:ext uri="{FF2B5EF4-FFF2-40B4-BE49-F238E27FC236}">
              <a16:creationId xmlns:a16="http://schemas.microsoft.com/office/drawing/2014/main" id="{00000000-0008-0000-0200-000005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4" name="Text Box 3267">
          <a:extLst>
            <a:ext uri="{FF2B5EF4-FFF2-40B4-BE49-F238E27FC236}">
              <a16:creationId xmlns:a16="http://schemas.microsoft.com/office/drawing/2014/main" id="{00000000-0008-0000-0200-000006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5" name="Text Box 3268">
          <a:extLst>
            <a:ext uri="{FF2B5EF4-FFF2-40B4-BE49-F238E27FC236}">
              <a16:creationId xmlns:a16="http://schemas.microsoft.com/office/drawing/2014/main" id="{00000000-0008-0000-0200-000007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6" name="Text Box 3261">
          <a:extLst>
            <a:ext uri="{FF2B5EF4-FFF2-40B4-BE49-F238E27FC236}">
              <a16:creationId xmlns:a16="http://schemas.microsoft.com/office/drawing/2014/main" id="{00000000-0008-0000-0200-000008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7" name="Text Box 3262">
          <a:extLst>
            <a:ext uri="{FF2B5EF4-FFF2-40B4-BE49-F238E27FC236}">
              <a16:creationId xmlns:a16="http://schemas.microsoft.com/office/drawing/2014/main" id="{00000000-0008-0000-0200-000009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8" name="Text Box 3263">
          <a:extLst>
            <a:ext uri="{FF2B5EF4-FFF2-40B4-BE49-F238E27FC236}">
              <a16:creationId xmlns:a16="http://schemas.microsoft.com/office/drawing/2014/main" id="{00000000-0008-0000-0200-00000A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19" name="Text Box 3264">
          <a:extLst>
            <a:ext uri="{FF2B5EF4-FFF2-40B4-BE49-F238E27FC236}">
              <a16:creationId xmlns:a16="http://schemas.microsoft.com/office/drawing/2014/main" id="{00000000-0008-0000-0200-00000B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20" name="Text Box 3265">
          <a:extLst>
            <a:ext uri="{FF2B5EF4-FFF2-40B4-BE49-F238E27FC236}">
              <a16:creationId xmlns:a16="http://schemas.microsoft.com/office/drawing/2014/main" id="{00000000-0008-0000-0200-00000C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21" name="Text Box 3266">
          <a:extLst>
            <a:ext uri="{FF2B5EF4-FFF2-40B4-BE49-F238E27FC236}">
              <a16:creationId xmlns:a16="http://schemas.microsoft.com/office/drawing/2014/main" id="{00000000-0008-0000-0200-00000D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22" name="Text Box 3267">
          <a:extLst>
            <a:ext uri="{FF2B5EF4-FFF2-40B4-BE49-F238E27FC236}">
              <a16:creationId xmlns:a16="http://schemas.microsoft.com/office/drawing/2014/main" id="{00000000-0008-0000-0200-00000E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143</xdr:row>
      <xdr:rowOff>0</xdr:rowOff>
    </xdr:from>
    <xdr:to>
      <xdr:col>2</xdr:col>
      <xdr:colOff>9525</xdr:colOff>
      <xdr:row>144</xdr:row>
      <xdr:rowOff>9525</xdr:rowOff>
    </xdr:to>
    <xdr:sp macro="" textlink="">
      <xdr:nvSpPr>
        <xdr:cNvPr id="23823" name="Text Box 3268">
          <a:extLst>
            <a:ext uri="{FF2B5EF4-FFF2-40B4-BE49-F238E27FC236}">
              <a16:creationId xmlns:a16="http://schemas.microsoft.com/office/drawing/2014/main" id="{00000000-0008-0000-0200-00000F5D0000}"/>
            </a:ext>
          </a:extLst>
        </xdr:cNvPr>
        <xdr:cNvSpPr txBox="1">
          <a:spLocks noChangeArrowheads="1"/>
        </xdr:cNvSpPr>
      </xdr:nvSpPr>
      <xdr:spPr bwMode="auto">
        <a:xfrm>
          <a:off x="123825" y="3469005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xdr:col>
      <xdr:colOff>104775</xdr:colOff>
      <xdr:row>0</xdr:row>
      <xdr:rowOff>38100</xdr:rowOff>
    </xdr:from>
    <xdr:to>
      <xdr:col>2</xdr:col>
      <xdr:colOff>1676400</xdr:colOff>
      <xdr:row>2</xdr:row>
      <xdr:rowOff>123825</xdr:rowOff>
    </xdr:to>
    <xdr:pic>
      <xdr:nvPicPr>
        <xdr:cNvPr id="23824" name="Grafik 8" descr="SNB_LOGO_46_RGB.jpg">
          <a:extLst>
            <a:ext uri="{FF2B5EF4-FFF2-40B4-BE49-F238E27FC236}">
              <a16:creationId xmlns:a16="http://schemas.microsoft.com/office/drawing/2014/main" id="{00000000-0008-0000-0200-0000105D00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42900" y="38100"/>
          <a:ext cx="1571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1790700</xdr:colOff>
      <xdr:row>0</xdr:row>
      <xdr:rowOff>28575</xdr:rowOff>
    </xdr:from>
    <xdr:to>
      <xdr:col>2</xdr:col>
      <xdr:colOff>3305175</xdr:colOff>
      <xdr:row>2</xdr:row>
      <xdr:rowOff>114300</xdr:rowOff>
    </xdr:to>
    <xdr:pic>
      <xdr:nvPicPr>
        <xdr:cNvPr id="23825" name="Grafik 9" descr="B_Logo_FINMA_45mm_gray.jpg">
          <a:extLst>
            <a:ext uri="{FF2B5EF4-FFF2-40B4-BE49-F238E27FC236}">
              <a16:creationId xmlns:a16="http://schemas.microsoft.com/office/drawing/2014/main" id="{00000000-0008-0000-0200-0000115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8825" y="28575"/>
          <a:ext cx="1514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38100</xdr:colOff>
      <xdr:row>0</xdr:row>
      <xdr:rowOff>47625</xdr:rowOff>
    </xdr:from>
    <xdr:to>
      <xdr:col>1</xdr:col>
      <xdr:colOff>847725</xdr:colOff>
      <xdr:row>4</xdr:row>
      <xdr:rowOff>0</xdr:rowOff>
    </xdr:to>
    <xdr:pic>
      <xdr:nvPicPr>
        <xdr:cNvPr id="22559" name="Grafik 8" descr="SNB_LOGO_46_RGB.jpg">
          <a:extLst>
            <a:ext uri="{FF2B5EF4-FFF2-40B4-BE49-F238E27FC236}">
              <a16:creationId xmlns:a16="http://schemas.microsoft.com/office/drawing/2014/main" id="{00000000-0008-0000-0300-00001F5800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8100" y="47625"/>
          <a:ext cx="1571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962025</xdr:colOff>
      <xdr:row>0</xdr:row>
      <xdr:rowOff>38100</xdr:rowOff>
    </xdr:from>
    <xdr:to>
      <xdr:col>3</xdr:col>
      <xdr:colOff>304800</xdr:colOff>
      <xdr:row>4</xdr:row>
      <xdr:rowOff>0</xdr:rowOff>
    </xdr:to>
    <xdr:pic>
      <xdr:nvPicPr>
        <xdr:cNvPr id="22560" name="Grafik 9" descr="B_Logo_FINMA_45mm_gray.jpg">
          <a:extLst>
            <a:ext uri="{FF2B5EF4-FFF2-40B4-BE49-F238E27FC236}">
              <a16:creationId xmlns:a16="http://schemas.microsoft.com/office/drawing/2014/main" id="{00000000-0008-0000-0300-0000205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24025" y="38100"/>
          <a:ext cx="1514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iquidity@finma.ch" TargetMode="External"/><Relationship Id="rId1" Type="http://schemas.openxmlformats.org/officeDocument/2006/relationships/hyperlink" Target="http://www.finma.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P46"/>
  <sheetViews>
    <sheetView showGridLines="0" showRowColHeaders="0" tabSelected="1" zoomScale="80" zoomScaleNormal="80" workbookViewId="0">
      <selection activeCell="H3" sqref="H3"/>
    </sheetView>
  </sheetViews>
  <sheetFormatPr baseColWidth="10" defaultColWidth="11.453125" defaultRowHeight="14" x14ac:dyDescent="0.3"/>
  <cols>
    <col min="1" max="1" width="0.81640625" style="38" customWidth="1"/>
    <col min="2" max="2" width="13.81640625" style="38" customWidth="1"/>
    <col min="3" max="3" width="12.54296875" style="38" customWidth="1"/>
    <col min="4" max="4" width="12.453125" style="38" customWidth="1"/>
    <col min="5" max="5" width="17" style="38" customWidth="1"/>
    <col min="6" max="6" width="12.1796875" style="38" customWidth="1"/>
    <col min="7" max="7" width="12.7265625" style="38" customWidth="1"/>
    <col min="8" max="8" width="15.7265625" style="38" customWidth="1"/>
    <col min="9" max="9" width="7.26953125" style="38" customWidth="1"/>
    <col min="10" max="16384" width="11.453125" style="38"/>
  </cols>
  <sheetData>
    <row r="1" spans="1:10" x14ac:dyDescent="0.3">
      <c r="B1" s="27"/>
      <c r="G1" s="39" t="s">
        <v>91</v>
      </c>
      <c r="H1" s="40" t="s">
        <v>419</v>
      </c>
    </row>
    <row r="2" spans="1:10" ht="19.5" customHeight="1" x14ac:dyDescent="0.3">
      <c r="G2" s="39" t="s">
        <v>92</v>
      </c>
      <c r="H2" s="40" t="s">
        <v>420</v>
      </c>
    </row>
    <row r="3" spans="1:10" ht="21" customHeight="1" x14ac:dyDescent="0.3">
      <c r="G3" s="35" t="s">
        <v>424</v>
      </c>
      <c r="H3" s="41" t="s">
        <v>4</v>
      </c>
      <c r="J3" s="42" t="s">
        <v>111</v>
      </c>
    </row>
    <row r="4" spans="1:10" ht="21" customHeight="1" x14ac:dyDescent="0.3">
      <c r="G4" s="35" t="s">
        <v>472</v>
      </c>
      <c r="H4" s="43" t="s">
        <v>228</v>
      </c>
    </row>
    <row r="5" spans="1:10" ht="21" customHeight="1" x14ac:dyDescent="0.3">
      <c r="G5" s="35" t="s">
        <v>93</v>
      </c>
      <c r="H5" s="44"/>
    </row>
    <row r="6" spans="1:10" ht="27" customHeight="1" x14ac:dyDescent="0.4">
      <c r="B6" s="45" t="s">
        <v>425</v>
      </c>
    </row>
    <row r="7" spans="1:10" ht="19" customHeight="1" x14ac:dyDescent="0.35">
      <c r="B7" s="46" t="s">
        <v>90</v>
      </c>
    </row>
    <row r="8" spans="1:10" ht="15" customHeight="1" x14ac:dyDescent="0.3">
      <c r="B8" s="27" t="s">
        <v>421</v>
      </c>
    </row>
    <row r="9" spans="1:10" ht="15" customHeight="1" x14ac:dyDescent="0.3">
      <c r="B9" s="27"/>
    </row>
    <row r="10" spans="1:10" ht="18" customHeight="1" x14ac:dyDescent="0.3">
      <c r="A10" s="47"/>
      <c r="B10" s="48"/>
      <c r="C10" s="48"/>
      <c r="D10" s="49" t="s">
        <v>94</v>
      </c>
      <c r="E10" s="50"/>
      <c r="F10" s="50"/>
      <c r="G10" s="50"/>
      <c r="H10" s="48"/>
    </row>
    <row r="11" spans="1:10" x14ac:dyDescent="0.3">
      <c r="A11" s="47"/>
      <c r="B11" s="28" t="s">
        <v>95</v>
      </c>
      <c r="C11" s="48"/>
      <c r="D11" s="344"/>
      <c r="E11" s="344"/>
      <c r="F11" s="344"/>
      <c r="G11" s="344"/>
      <c r="H11" s="48"/>
    </row>
    <row r="12" spans="1:10" x14ac:dyDescent="0.3">
      <c r="A12" s="47"/>
      <c r="B12" s="28" t="s">
        <v>96</v>
      </c>
      <c r="C12" s="48"/>
      <c r="D12" s="344"/>
      <c r="E12" s="344"/>
      <c r="F12" s="344"/>
      <c r="G12" s="344"/>
      <c r="H12" s="48"/>
    </row>
    <row r="13" spans="1:10" x14ac:dyDescent="0.3">
      <c r="A13" s="47"/>
      <c r="B13" s="28" t="s">
        <v>97</v>
      </c>
      <c r="C13" s="48"/>
      <c r="D13" s="344"/>
      <c r="E13" s="344"/>
      <c r="F13" s="344"/>
      <c r="G13" s="344"/>
      <c r="H13" s="48"/>
    </row>
    <row r="14" spans="1:10" x14ac:dyDescent="0.3">
      <c r="A14" s="47"/>
      <c r="B14" s="28" t="s">
        <v>98</v>
      </c>
      <c r="C14" s="48"/>
      <c r="D14" s="344"/>
      <c r="E14" s="344"/>
      <c r="F14" s="344"/>
      <c r="G14" s="344"/>
      <c r="H14" s="48"/>
    </row>
    <row r="15" spans="1:10" x14ac:dyDescent="0.3">
      <c r="A15" s="47"/>
      <c r="B15" s="28" t="s">
        <v>99</v>
      </c>
      <c r="C15" s="48"/>
      <c r="D15" s="344"/>
      <c r="E15" s="344"/>
      <c r="F15" s="344"/>
      <c r="G15" s="344"/>
      <c r="H15" s="48"/>
    </row>
    <row r="16" spans="1:10" x14ac:dyDescent="0.3">
      <c r="A16" s="47"/>
      <c r="B16" s="28" t="s">
        <v>100</v>
      </c>
      <c r="C16" s="48"/>
      <c r="D16" s="344"/>
      <c r="E16" s="344"/>
      <c r="F16" s="344"/>
      <c r="G16" s="344"/>
      <c r="H16" s="48"/>
    </row>
    <row r="17" spans="1:16" x14ac:dyDescent="0.3">
      <c r="A17" s="47"/>
      <c r="B17" s="28" t="s">
        <v>101</v>
      </c>
      <c r="C17" s="48"/>
      <c r="D17" s="344"/>
      <c r="E17" s="344"/>
      <c r="F17" s="344"/>
      <c r="G17" s="344"/>
      <c r="H17" s="48"/>
    </row>
    <row r="18" spans="1:16" ht="20.149999999999999" customHeight="1" x14ac:dyDescent="0.3">
      <c r="A18" s="47"/>
      <c r="B18" s="28"/>
      <c r="C18" s="48"/>
      <c r="D18" s="29"/>
      <c r="E18" s="29"/>
      <c r="F18" s="29"/>
      <c r="G18" s="29"/>
      <c r="H18" s="48"/>
    </row>
    <row r="19" spans="1:16" ht="15" customHeight="1" x14ac:dyDescent="0.3">
      <c r="B19" s="51" t="s">
        <v>102</v>
      </c>
      <c r="C19" s="52"/>
      <c r="D19" s="53" t="s">
        <v>103</v>
      </c>
      <c r="E19" s="53"/>
      <c r="F19" s="52"/>
      <c r="G19" s="54"/>
      <c r="H19" s="53" t="s">
        <v>408</v>
      </c>
    </row>
    <row r="20" spans="1:16" ht="15" customHeight="1" x14ac:dyDescent="0.3">
      <c r="B20" s="55"/>
      <c r="C20" s="55"/>
      <c r="D20" s="55"/>
      <c r="E20" s="55"/>
      <c r="F20" s="55"/>
      <c r="G20" s="55"/>
      <c r="H20" s="55"/>
    </row>
    <row r="21" spans="1:16" ht="15" customHeight="1" x14ac:dyDescent="0.3">
      <c r="B21" s="129" t="s">
        <v>422</v>
      </c>
      <c r="C21" s="57"/>
      <c r="D21" s="56">
        <f>LCR_PO02_A.MELD!$D$647</f>
        <v>0</v>
      </c>
      <c r="E21" s="56"/>
      <c r="F21" s="57"/>
      <c r="G21" s="313"/>
      <c r="H21" s="59" t="s">
        <v>409</v>
      </c>
    </row>
    <row r="22" spans="1:16" ht="15" customHeight="1" x14ac:dyDescent="0.3">
      <c r="B22" s="129" t="s">
        <v>423</v>
      </c>
      <c r="C22" s="57"/>
      <c r="D22" s="56">
        <f>LCR_PO02_B.MELD!$D$647</f>
        <v>0</v>
      </c>
      <c r="E22" s="56"/>
      <c r="F22" s="57"/>
      <c r="G22" s="313"/>
      <c r="H22" s="59" t="s">
        <v>417</v>
      </c>
    </row>
    <row r="23" spans="1:16" ht="15" customHeight="1" x14ac:dyDescent="0.3">
      <c r="B23" s="59"/>
      <c r="C23" s="55"/>
      <c r="D23" s="55"/>
      <c r="E23" s="59"/>
      <c r="F23" s="55"/>
      <c r="G23" s="55"/>
      <c r="H23" s="58"/>
    </row>
    <row r="24" spans="1:16" ht="15" customHeight="1" x14ac:dyDescent="0.3">
      <c r="B24" s="60" t="str">
        <f>IF(D24&gt;0,"Data with errors","")</f>
        <v/>
      </c>
      <c r="C24" s="61"/>
      <c r="D24" s="62">
        <f>SUM(D21:D22)</f>
        <v>0</v>
      </c>
      <c r="E24" s="62"/>
      <c r="F24" s="61"/>
      <c r="G24" s="61"/>
      <c r="H24" s="63"/>
      <c r="P24" s="64"/>
    </row>
    <row r="25" spans="1:16" ht="58.5" customHeight="1" x14ac:dyDescent="0.3">
      <c r="B25" s="346" t="s">
        <v>471</v>
      </c>
      <c r="C25" s="346"/>
      <c r="D25" s="346"/>
      <c r="E25" s="346"/>
      <c r="F25" s="346"/>
      <c r="G25" s="346"/>
      <c r="H25" s="346"/>
    </row>
    <row r="26" spans="1:16" ht="3" customHeight="1" x14ac:dyDescent="0.3">
      <c r="B26" s="65"/>
      <c r="C26" s="65"/>
      <c r="D26" s="65"/>
      <c r="E26" s="65"/>
      <c r="F26" s="65"/>
      <c r="G26" s="65"/>
      <c r="H26" s="65"/>
    </row>
    <row r="27" spans="1:16" ht="21" customHeight="1" x14ac:dyDescent="0.3">
      <c r="B27" s="347" t="s">
        <v>474</v>
      </c>
      <c r="C27" s="348"/>
      <c r="D27" s="348"/>
      <c r="E27" s="348"/>
      <c r="F27" s="348"/>
      <c r="G27" s="348"/>
      <c r="H27" s="348"/>
    </row>
    <row r="28" spans="1:16" x14ac:dyDescent="0.3">
      <c r="B28" s="66" t="s">
        <v>104</v>
      </c>
      <c r="C28" s="128"/>
      <c r="D28" s="128"/>
      <c r="E28" s="128"/>
      <c r="F28" s="128"/>
      <c r="G28" s="128"/>
      <c r="H28" s="128"/>
    </row>
    <row r="29" spans="1:16" ht="21" customHeight="1" x14ac:dyDescent="0.3">
      <c r="B29" s="349" t="s">
        <v>105</v>
      </c>
      <c r="C29" s="348"/>
      <c r="D29" s="348"/>
      <c r="E29" s="348"/>
      <c r="F29" s="348"/>
      <c r="G29" s="348"/>
      <c r="H29" s="348"/>
    </row>
    <row r="30" spans="1:16" x14ac:dyDescent="0.3">
      <c r="B30" s="348" t="str">
        <f>"the following details: your code ("&amp;H3&amp;"), survey ("&amp;H1&amp;") and reporting date ("&amp;IF(ISTEXT(H4),H4,DAY(H4)&amp;"."&amp;MONTH(H4)&amp;"."&amp;YEAR(H4))&amp;")."</f>
        <v>the following details: your code (XXXXXX), survey (LCR_PO) and reporting date (dd.mm.yyyy).</v>
      </c>
      <c r="C30" s="348"/>
      <c r="D30" s="348"/>
      <c r="E30" s="348"/>
      <c r="F30" s="348"/>
      <c r="G30" s="348"/>
      <c r="H30" s="348"/>
    </row>
    <row r="31" spans="1:16" ht="15" customHeight="1" x14ac:dyDescent="0.3">
      <c r="B31" s="67"/>
      <c r="C31" s="68"/>
      <c r="D31" s="68"/>
      <c r="E31" s="68"/>
      <c r="F31" s="68"/>
      <c r="G31" s="68"/>
      <c r="H31" s="68"/>
    </row>
    <row r="32" spans="1:16" ht="21" customHeight="1" x14ac:dyDescent="0.3">
      <c r="B32" s="69" t="s">
        <v>223</v>
      </c>
      <c r="C32" s="70"/>
      <c r="D32" s="70"/>
      <c r="E32" s="70"/>
      <c r="F32" s="71" t="s">
        <v>106</v>
      </c>
      <c r="G32" s="72"/>
      <c r="H32" s="73" t="str">
        <f>HYPERLINK(_xlfn.ENCODEURL("mailto:forms@snb.ch?subject="&amp;H35&amp;" Ordering forms"),"forms@snb.ch")</f>
        <v>forms@snb.ch</v>
      </c>
    </row>
    <row r="33" spans="1:11" x14ac:dyDescent="0.3">
      <c r="B33" s="69" t="s">
        <v>224</v>
      </c>
      <c r="C33" s="70"/>
      <c r="D33" s="70"/>
      <c r="E33" s="70"/>
      <c r="F33" s="74" t="s">
        <v>107</v>
      </c>
      <c r="G33" s="72"/>
      <c r="H33" s="73" t="str">
        <f>HYPERLINK("mailto:statistik.erhebungen@snb.ch?subject="&amp;H35&amp;" Question","statistik.erhebungen@snb.ch")</f>
        <v>statistik.erhebungen@snb.ch</v>
      </c>
    </row>
    <row r="34" spans="1:11" x14ac:dyDescent="0.3">
      <c r="B34" s="69" t="s">
        <v>225</v>
      </c>
      <c r="C34" s="70"/>
      <c r="D34" s="70"/>
      <c r="E34" s="70"/>
      <c r="F34" s="74" t="s">
        <v>473</v>
      </c>
      <c r="G34" s="70"/>
      <c r="H34" s="73" t="s">
        <v>3</v>
      </c>
      <c r="K34" s="27"/>
    </row>
    <row r="35" spans="1:11" x14ac:dyDescent="0.3">
      <c r="B35" s="69" t="s">
        <v>226</v>
      </c>
      <c r="C35" s="70"/>
      <c r="D35" s="70"/>
      <c r="E35" s="70"/>
      <c r="F35" s="74" t="s">
        <v>108</v>
      </c>
      <c r="G35" s="70"/>
      <c r="H35" s="74" t="str">
        <f>H3&amp;" "&amp;""&amp;H1&amp;" "&amp;IF(ISTEXT(H4),H4,DAY(H4)&amp;"."&amp;MONTH(H4)&amp;"."&amp;YEAR(H4))</f>
        <v>XXXXXX LCR_PO dd.mm.yyyy</v>
      </c>
      <c r="K35" s="27"/>
    </row>
    <row r="36" spans="1:11" x14ac:dyDescent="0.3">
      <c r="B36" s="69" t="s">
        <v>454</v>
      </c>
      <c r="C36" s="70"/>
      <c r="D36" s="70"/>
      <c r="E36" s="70"/>
    </row>
    <row r="37" spans="1:11" x14ac:dyDescent="0.3">
      <c r="B37" s="69"/>
      <c r="C37" s="70"/>
      <c r="D37" s="70"/>
      <c r="E37" s="70"/>
      <c r="F37" s="70"/>
      <c r="G37" s="70"/>
      <c r="H37" s="70"/>
    </row>
    <row r="38" spans="1:11" ht="23.15" customHeight="1" x14ac:dyDescent="0.3">
      <c r="B38" s="69" t="s">
        <v>227</v>
      </c>
      <c r="C38" s="70"/>
      <c r="D38" s="70"/>
      <c r="E38" s="70"/>
      <c r="F38" s="70"/>
      <c r="G38" s="70"/>
      <c r="H38" s="73" t="s">
        <v>2</v>
      </c>
    </row>
    <row r="39" spans="1:11" x14ac:dyDescent="0.3">
      <c r="B39" s="69" t="s">
        <v>426</v>
      </c>
      <c r="C39" s="70"/>
      <c r="D39" s="70"/>
      <c r="E39" s="70"/>
      <c r="F39" s="70"/>
      <c r="G39" s="70"/>
      <c r="H39" s="73"/>
    </row>
    <row r="40" spans="1:11" x14ac:dyDescent="0.3">
      <c r="B40" s="69" t="s">
        <v>109</v>
      </c>
      <c r="C40" s="70"/>
      <c r="D40" s="70"/>
      <c r="E40" s="70"/>
      <c r="F40" s="70"/>
      <c r="G40" s="70"/>
      <c r="H40" s="70"/>
    </row>
    <row r="41" spans="1:11" x14ac:dyDescent="0.3">
      <c r="B41" s="69" t="s">
        <v>110</v>
      </c>
      <c r="C41" s="70"/>
      <c r="D41" s="70"/>
      <c r="E41" s="70"/>
      <c r="F41" s="70"/>
      <c r="G41" s="70"/>
      <c r="H41" s="70"/>
    </row>
    <row r="42" spans="1:11" ht="13" customHeight="1" x14ac:dyDescent="0.3">
      <c r="C42" s="75"/>
      <c r="D42" s="75"/>
      <c r="E42" s="75"/>
      <c r="F42" s="75"/>
      <c r="G42" s="75"/>
      <c r="H42" s="75"/>
    </row>
    <row r="43" spans="1:11" x14ac:dyDescent="0.3">
      <c r="A43" s="47"/>
      <c r="B43" s="345"/>
      <c r="C43" s="345"/>
      <c r="D43" s="345"/>
      <c r="E43" s="345"/>
      <c r="F43" s="345"/>
      <c r="G43" s="345"/>
      <c r="H43" s="345"/>
    </row>
    <row r="44" spans="1:11" ht="45" customHeight="1" x14ac:dyDescent="0.3">
      <c r="A44" s="47"/>
      <c r="B44" s="257"/>
      <c r="C44" s="257"/>
      <c r="D44" s="257"/>
      <c r="E44" s="257"/>
      <c r="F44" s="345"/>
      <c r="G44" s="345"/>
      <c r="H44" s="257"/>
    </row>
    <row r="45" spans="1:11" ht="6" customHeight="1" x14ac:dyDescent="0.3">
      <c r="A45" s="47"/>
      <c r="B45" s="257"/>
      <c r="C45" s="257"/>
      <c r="D45" s="257"/>
      <c r="E45" s="257"/>
      <c r="F45" s="257"/>
      <c r="G45" s="257"/>
      <c r="H45" s="257"/>
    </row>
    <row r="46" spans="1:11" x14ac:dyDescent="0.3">
      <c r="B46" s="257"/>
      <c r="C46" s="257"/>
      <c r="D46" s="257"/>
      <c r="E46" s="257"/>
      <c r="F46" s="257"/>
      <c r="G46" s="257"/>
      <c r="H46" s="257"/>
    </row>
  </sheetData>
  <mergeCells count="13">
    <mergeCell ref="B43:H43"/>
    <mergeCell ref="F44:G44"/>
    <mergeCell ref="D17:G17"/>
    <mergeCell ref="B25:H25"/>
    <mergeCell ref="B27:H27"/>
    <mergeCell ref="B29:H29"/>
    <mergeCell ref="B30:H30"/>
    <mergeCell ref="D16:G16"/>
    <mergeCell ref="D11:G11"/>
    <mergeCell ref="D12:G12"/>
    <mergeCell ref="D13:G13"/>
    <mergeCell ref="D14:G14"/>
    <mergeCell ref="D15:G15"/>
  </mergeCells>
  <conditionalFormatting sqref="F21">
    <cfRule type="cellIs" dxfId="27" priority="6" stopIfTrue="1" operator="equal">
      <formula>"!"</formula>
    </cfRule>
  </conditionalFormatting>
  <conditionalFormatting sqref="B19:H19">
    <cfRule type="expression" dxfId="26" priority="3" stopIfTrue="1">
      <formula>$D24&gt;0</formula>
    </cfRule>
  </conditionalFormatting>
  <conditionalFormatting sqref="D24:E24">
    <cfRule type="cellIs" dxfId="25" priority="2" stopIfTrue="1" operator="greaterThan">
      <formula>0</formula>
    </cfRule>
  </conditionalFormatting>
  <conditionalFormatting sqref="F22">
    <cfRule type="cellIs" dxfId="24" priority="1" stopIfTrue="1" operator="equal">
      <formula>"!"</formula>
    </cfRule>
  </conditionalFormatting>
  <dataValidations disablePrompts="1" count="1">
    <dataValidation type="list" allowBlank="1" showInputMessage="1" showErrorMessage="1" sqref="H5" xr:uid="{00000000-0002-0000-0000-000000000000}">
      <formula1>"Correction,Test"</formula1>
    </dataValidation>
  </dataValidations>
  <hyperlinks>
    <hyperlink ref="H38" r:id="rId1" xr:uid="{00000000-0004-0000-0000-000000000000}"/>
    <hyperlink ref="H34" r:id="rId2" xr:uid="{00000000-0004-0000-0000-000001000000}"/>
  </hyperlinks>
  <pageMargins left="0.78740157480314965" right="0.47244094488188981" top="0.78740157480314965" bottom="0.78740157480314965" header="0.31496062992125984" footer="0.31496062992125984"/>
  <pageSetup paperSize="9" scale="80" orientation="portrait" r:id="rId3"/>
  <headerFooter>
    <oddFooter>&amp;L&amp;8&amp;D - &amp;T</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C648"/>
  <sheetViews>
    <sheetView showGridLines="0" showRowColHeaders="0" zoomScale="80" zoomScaleNormal="80" zoomScaleSheetLayoutView="50" zoomScalePageLayoutView="50" workbookViewId="0">
      <selection activeCell="F11" sqref="F11"/>
    </sheetView>
  </sheetViews>
  <sheetFormatPr baseColWidth="10" defaultColWidth="9.1796875" defaultRowHeight="12.5" x14ac:dyDescent="0.25"/>
  <cols>
    <col min="1" max="1" width="1.81640625" style="77" customWidth="1"/>
    <col min="2" max="2" width="1.7265625" style="77" customWidth="1"/>
    <col min="3" max="3" width="110" style="9" customWidth="1"/>
    <col min="4" max="4" width="19.81640625" style="9" customWidth="1"/>
    <col min="5" max="5" width="5.26953125" style="9" customWidth="1"/>
    <col min="6" max="8" width="17.1796875" style="9" customWidth="1"/>
    <col min="9" max="9" width="4.7265625" style="9" customWidth="1"/>
    <col min="10" max="10" width="34.1796875" style="278" customWidth="1"/>
    <col min="11" max="11" width="13.26953125" style="278" customWidth="1"/>
    <col min="12" max="12" width="17.1796875" style="278" customWidth="1"/>
    <col min="13" max="13" width="6.54296875" style="9" customWidth="1"/>
    <col min="14" max="14" width="9.1796875" style="9"/>
    <col min="15" max="15" width="17.81640625" style="9" customWidth="1"/>
    <col min="16" max="17" width="17.1796875" style="9" customWidth="1"/>
    <col min="18" max="18" width="21.453125" style="9" customWidth="1"/>
    <col min="19" max="19" width="17.1796875" style="316" customWidth="1"/>
    <col min="20" max="20" width="17.1796875" style="9" customWidth="1"/>
    <col min="21" max="21" width="4.7265625" style="9" customWidth="1"/>
    <col min="22" max="22" width="2.54296875" style="77" customWidth="1"/>
    <col min="23" max="16384" width="9.1796875" style="9"/>
  </cols>
  <sheetData>
    <row r="1" spans="1:29" ht="21" customHeight="1" x14ac:dyDescent="0.4">
      <c r="B1" s="82"/>
      <c r="C1" s="15"/>
      <c r="D1" s="115" t="s">
        <v>425</v>
      </c>
      <c r="E1" s="15"/>
      <c r="F1" s="15"/>
      <c r="G1" s="15"/>
      <c r="H1" s="15"/>
      <c r="K1" s="87" t="s">
        <v>17</v>
      </c>
      <c r="L1" s="118" t="s">
        <v>420</v>
      </c>
      <c r="Q1" s="315"/>
      <c r="R1" s="315"/>
      <c r="U1" s="15"/>
    </row>
    <row r="2" spans="1:29" ht="21" customHeight="1" x14ac:dyDescent="0.25">
      <c r="B2" s="82"/>
      <c r="C2" s="15"/>
      <c r="D2" s="123" t="s">
        <v>90</v>
      </c>
      <c r="E2" s="15"/>
      <c r="F2" s="15"/>
      <c r="G2" s="15"/>
      <c r="H2" s="15"/>
      <c r="K2" s="259" t="s">
        <v>408</v>
      </c>
      <c r="L2" s="118" t="str">
        <f>G643</f>
        <v>TOT</v>
      </c>
      <c r="Q2" s="315"/>
      <c r="R2" s="315"/>
      <c r="U2" s="15"/>
    </row>
    <row r="3" spans="1:29" ht="21" customHeight="1" x14ac:dyDescent="0.25">
      <c r="B3" s="82"/>
      <c r="C3" s="15"/>
      <c r="D3" s="124" t="s">
        <v>19</v>
      </c>
      <c r="E3" s="15"/>
      <c r="F3" s="15"/>
      <c r="G3" s="15"/>
      <c r="H3" s="15"/>
      <c r="I3" s="134"/>
      <c r="K3" s="87" t="s">
        <v>424</v>
      </c>
      <c r="L3" s="118" t="str">
        <f>'Delivery note'!H3</f>
        <v>XXXXXX</v>
      </c>
      <c r="M3" s="320"/>
      <c r="Q3" s="315"/>
      <c r="R3" s="315"/>
      <c r="U3" s="15"/>
      <c r="V3" s="107"/>
    </row>
    <row r="4" spans="1:29" s="2" customFormat="1" ht="27.75" customHeight="1" x14ac:dyDescent="0.5">
      <c r="A4" s="92"/>
      <c r="B4" s="92"/>
      <c r="C4" s="1"/>
      <c r="E4" s="260" t="s">
        <v>408</v>
      </c>
      <c r="F4" s="261" t="s">
        <v>409</v>
      </c>
      <c r="G4" s="262" t="str">
        <f>IF(F4=0," ",VLOOKUP(F4,Currency_table,2,FALSE))</f>
        <v>All Currencies</v>
      </c>
      <c r="H4" s="320"/>
      <c r="I4" s="134"/>
      <c r="J4" s="278"/>
      <c r="K4" s="87" t="s">
        <v>472</v>
      </c>
      <c r="L4" s="119" t="str">
        <f>'Delivery note'!H4</f>
        <v>dd.mm.yyyy</v>
      </c>
      <c r="M4" s="320"/>
      <c r="P4" s="1"/>
      <c r="Q4" s="1"/>
      <c r="R4" s="1"/>
      <c r="S4" s="316"/>
      <c r="U4" s="76"/>
      <c r="V4" s="107"/>
    </row>
    <row r="5" spans="1:29" s="2" customFormat="1" ht="30" customHeight="1" x14ac:dyDescent="0.5">
      <c r="A5" s="93"/>
      <c r="B5" s="92"/>
      <c r="C5" s="121"/>
      <c r="D5" s="120"/>
      <c r="E5" s="120"/>
      <c r="F5" s="120"/>
      <c r="G5" s="120"/>
      <c r="H5" s="120"/>
      <c r="I5" s="120"/>
      <c r="J5" s="278"/>
      <c r="K5" s="278"/>
      <c r="L5" s="278"/>
      <c r="M5" s="120"/>
      <c r="O5" s="315"/>
      <c r="P5" s="315"/>
      <c r="Q5" s="315"/>
      <c r="R5" s="315"/>
      <c r="S5" s="316"/>
      <c r="T5" s="134"/>
      <c r="U5" s="134"/>
      <c r="V5" s="134"/>
      <c r="W5" s="134"/>
      <c r="X5" s="134"/>
      <c r="Y5" s="134"/>
      <c r="Z5" s="134"/>
      <c r="AA5" s="134"/>
    </row>
    <row r="6" spans="1:29" s="3" customFormat="1" ht="15" customHeight="1" x14ac:dyDescent="0.35">
      <c r="A6" s="117"/>
      <c r="B6" s="375" t="s">
        <v>148</v>
      </c>
      <c r="C6" s="376"/>
      <c r="D6" s="135"/>
      <c r="E6" s="135"/>
      <c r="F6" s="279" t="s">
        <v>427</v>
      </c>
      <c r="G6" s="80"/>
      <c r="H6" s="80"/>
      <c r="I6" s="222"/>
      <c r="J6" s="279" t="s">
        <v>428</v>
      </c>
      <c r="K6" s="279" t="s">
        <v>429</v>
      </c>
      <c r="L6" s="279" t="s">
        <v>430</v>
      </c>
      <c r="M6" s="222"/>
      <c r="N6" s="134"/>
      <c r="O6" s="315"/>
      <c r="P6" s="315"/>
      <c r="Q6" s="315"/>
      <c r="R6" s="315"/>
      <c r="S6" s="316"/>
      <c r="T6" s="134"/>
      <c r="U6" s="134"/>
      <c r="V6" s="134"/>
      <c r="W6" s="134"/>
      <c r="X6" s="134"/>
      <c r="Y6" s="134"/>
      <c r="Z6" s="134"/>
      <c r="AA6" s="134"/>
    </row>
    <row r="7" spans="1:29" s="2" customFormat="1" ht="16.5" customHeight="1" x14ac:dyDescent="0.35">
      <c r="A7" s="116"/>
      <c r="B7" s="246"/>
      <c r="C7" s="4"/>
      <c r="D7" s="136"/>
      <c r="E7" s="136"/>
      <c r="F7" s="5"/>
      <c r="G7" s="6"/>
      <c r="H7" s="1"/>
      <c r="I7" s="211"/>
      <c r="J7" s="278"/>
      <c r="K7" s="278"/>
      <c r="L7" s="278"/>
      <c r="M7" s="320"/>
      <c r="N7" s="134"/>
      <c r="O7" s="315"/>
      <c r="P7" s="315"/>
      <c r="Q7" s="315"/>
      <c r="R7" s="315"/>
      <c r="S7" s="316"/>
      <c r="T7" s="134"/>
      <c r="U7" s="134"/>
      <c r="V7" s="134"/>
      <c r="W7" s="134"/>
      <c r="X7" s="134"/>
      <c r="Y7" s="134"/>
      <c r="Z7" s="134"/>
      <c r="AA7" s="134"/>
      <c r="AB7" s="1"/>
      <c r="AC7" s="1"/>
    </row>
    <row r="8" spans="1:29" ht="30" customHeight="1" x14ac:dyDescent="0.25">
      <c r="A8" s="223"/>
      <c r="B8" s="367" t="s">
        <v>229</v>
      </c>
      <c r="C8" s="368"/>
      <c r="D8" s="369" t="s">
        <v>277</v>
      </c>
      <c r="E8" s="137"/>
      <c r="F8" s="356" t="s">
        <v>221</v>
      </c>
      <c r="G8" s="364"/>
      <c r="H8" s="352"/>
      <c r="I8" s="352"/>
      <c r="J8" s="352"/>
      <c r="K8" s="385"/>
      <c r="L8" s="356" t="s">
        <v>221</v>
      </c>
      <c r="M8" s="338"/>
      <c r="N8" s="134"/>
      <c r="O8" s="358" t="s">
        <v>102</v>
      </c>
      <c r="P8" s="358" t="s">
        <v>102</v>
      </c>
      <c r="Q8" s="384" t="s">
        <v>463</v>
      </c>
      <c r="R8" s="384" t="s">
        <v>464</v>
      </c>
      <c r="T8" s="134"/>
      <c r="U8" s="134"/>
      <c r="V8" s="134"/>
      <c r="W8" s="134"/>
      <c r="X8" s="134"/>
      <c r="Y8" s="134"/>
      <c r="Z8" s="134"/>
      <c r="AA8" s="134"/>
    </row>
    <row r="9" spans="1:29" ht="15" customHeight="1" x14ac:dyDescent="0.25">
      <c r="A9" s="223"/>
      <c r="B9" s="219"/>
      <c r="C9" s="79"/>
      <c r="D9" s="370"/>
      <c r="E9" s="138"/>
      <c r="F9" s="357"/>
      <c r="G9" s="363"/>
      <c r="H9" s="353"/>
      <c r="I9" s="353"/>
      <c r="J9" s="353"/>
      <c r="K9" s="386"/>
      <c r="L9" s="357"/>
      <c r="M9" s="339"/>
      <c r="N9" s="134"/>
      <c r="O9" s="359"/>
      <c r="P9" s="359"/>
      <c r="Q9" s="384"/>
      <c r="R9" s="384"/>
      <c r="V9" s="9"/>
    </row>
    <row r="10" spans="1:29" ht="25" customHeight="1" x14ac:dyDescent="0.25">
      <c r="A10" s="223"/>
      <c r="B10" s="247"/>
      <c r="C10" s="10"/>
      <c r="D10" s="138"/>
      <c r="E10" s="202"/>
      <c r="F10" s="101" t="s">
        <v>6</v>
      </c>
      <c r="I10" s="321"/>
      <c r="J10" s="285"/>
      <c r="K10" s="285"/>
      <c r="L10" s="343" t="s">
        <v>469</v>
      </c>
      <c r="M10" s="340"/>
      <c r="N10" s="134"/>
      <c r="O10" s="315"/>
      <c r="Q10" s="302"/>
      <c r="R10" s="302"/>
      <c r="V10" s="9"/>
    </row>
    <row r="11" spans="1:29" ht="15" customHeight="1" x14ac:dyDescent="0.25">
      <c r="A11" s="223"/>
      <c r="B11" s="215"/>
      <c r="C11" s="11" t="s">
        <v>21</v>
      </c>
      <c r="D11" s="142" t="s">
        <v>279</v>
      </c>
      <c r="E11" s="105">
        <v>1</v>
      </c>
      <c r="F11" s="100"/>
      <c r="G11" s="320"/>
      <c r="I11" s="105">
        <v>1</v>
      </c>
      <c r="J11" s="286"/>
      <c r="K11" s="286"/>
      <c r="L11" s="322"/>
      <c r="M11" s="97"/>
      <c r="N11" s="134"/>
      <c r="O11" s="315"/>
      <c r="Q11" s="302"/>
      <c r="R11" s="302"/>
      <c r="V11" s="9"/>
    </row>
    <row r="12" spans="1:29" ht="15" customHeight="1" x14ac:dyDescent="0.25">
      <c r="A12" s="223"/>
      <c r="B12" s="215"/>
      <c r="C12" s="11" t="s">
        <v>382</v>
      </c>
      <c r="D12" s="142" t="s">
        <v>280</v>
      </c>
      <c r="E12" s="97">
        <v>2</v>
      </c>
      <c r="F12" s="100"/>
      <c r="G12" s="320"/>
      <c r="I12" s="97">
        <v>2</v>
      </c>
      <c r="J12" s="286"/>
      <c r="K12" s="286"/>
      <c r="L12" s="322"/>
      <c r="M12" s="97"/>
      <c r="N12" s="134"/>
      <c r="O12" s="315"/>
      <c r="Q12" s="302"/>
      <c r="R12" s="302"/>
      <c r="V12" s="9"/>
    </row>
    <row r="13" spans="1:29" ht="15" customHeight="1" x14ac:dyDescent="0.25">
      <c r="A13" s="223"/>
      <c r="B13" s="215"/>
      <c r="C13" s="12" t="s">
        <v>22</v>
      </c>
      <c r="D13" s="142" t="s">
        <v>280</v>
      </c>
      <c r="E13" s="97">
        <v>3</v>
      </c>
      <c r="F13" s="100"/>
      <c r="G13" s="320"/>
      <c r="I13" s="97">
        <v>3</v>
      </c>
      <c r="J13" s="287"/>
      <c r="K13" s="287"/>
      <c r="L13" s="322"/>
      <c r="M13" s="97"/>
      <c r="N13" s="134"/>
      <c r="O13" s="315"/>
      <c r="Q13" s="302"/>
      <c r="R13" s="302"/>
      <c r="V13" s="9"/>
    </row>
    <row r="14" spans="1:29" ht="15" customHeight="1" x14ac:dyDescent="0.25">
      <c r="A14" s="223"/>
      <c r="B14" s="215"/>
      <c r="C14" s="30" t="s">
        <v>149</v>
      </c>
      <c r="D14" s="145"/>
      <c r="E14" s="97"/>
      <c r="F14" s="139"/>
      <c r="I14" s="97"/>
      <c r="J14" s="288"/>
      <c r="K14" s="289"/>
      <c r="L14" s="322"/>
      <c r="M14" s="97"/>
      <c r="N14" s="134"/>
      <c r="O14" s="315"/>
      <c r="Q14" s="302"/>
      <c r="R14" s="302"/>
      <c r="V14" s="9"/>
    </row>
    <row r="15" spans="1:29" ht="25" customHeight="1" x14ac:dyDescent="0.25">
      <c r="A15" s="223"/>
      <c r="B15" s="215"/>
      <c r="C15" s="12" t="s">
        <v>23</v>
      </c>
      <c r="D15" s="142" t="s">
        <v>281</v>
      </c>
      <c r="E15" s="97">
        <v>4</v>
      </c>
      <c r="F15" s="280"/>
      <c r="G15" s="320"/>
      <c r="I15" s="97">
        <v>4</v>
      </c>
      <c r="J15" s="290" t="s">
        <v>467</v>
      </c>
      <c r="K15" s="291" t="s">
        <v>431</v>
      </c>
      <c r="L15" s="334"/>
      <c r="M15" s="97"/>
      <c r="N15" s="134"/>
      <c r="O15" s="315"/>
      <c r="Q15" s="103" t="str">
        <f>IF(COUNT(F15:F19,L15)=0,"",IF(COUNT(L15)&gt;0,IF(COUNT(F15:F19)=0,"","ERROR"),IF(COUNT(F15:F19)=5,"","ERROR")))</f>
        <v/>
      </c>
      <c r="R15" s="103" t="str">
        <f>IF(COUNT(F15:F19,L15)=0,"",IF(COUNT(L15)&gt;0,"facilitation applied","No facilitation applied"))</f>
        <v/>
      </c>
      <c r="V15" s="9"/>
    </row>
    <row r="16" spans="1:29" ht="15" customHeight="1" x14ac:dyDescent="0.25">
      <c r="A16" s="223"/>
      <c r="B16" s="215"/>
      <c r="C16" s="12" t="s">
        <v>24</v>
      </c>
      <c r="D16" s="142" t="s">
        <v>383</v>
      </c>
      <c r="E16" s="97">
        <v>5</v>
      </c>
      <c r="F16" s="280"/>
      <c r="G16" s="320"/>
      <c r="I16" s="97">
        <v>5</v>
      </c>
      <c r="J16" s="292"/>
      <c r="K16" s="292"/>
      <c r="L16" s="322"/>
      <c r="M16" s="97"/>
      <c r="N16" s="134"/>
      <c r="O16" s="315"/>
      <c r="Q16" s="302"/>
      <c r="R16" s="302"/>
      <c r="V16" s="9"/>
    </row>
    <row r="17" spans="1:29" ht="15" customHeight="1" x14ac:dyDescent="0.25">
      <c r="A17" s="223"/>
      <c r="B17" s="215"/>
      <c r="C17" s="12" t="s">
        <v>25</v>
      </c>
      <c r="D17" s="142" t="s">
        <v>384</v>
      </c>
      <c r="E17" s="97">
        <v>6</v>
      </c>
      <c r="F17" s="280"/>
      <c r="G17" s="320"/>
      <c r="I17" s="97">
        <v>6</v>
      </c>
      <c r="J17" s="293"/>
      <c r="K17" s="293"/>
      <c r="L17" s="322"/>
      <c r="M17" s="97"/>
      <c r="N17" s="134"/>
      <c r="O17" s="315"/>
      <c r="Q17" s="302"/>
      <c r="R17" s="302"/>
      <c r="V17" s="9"/>
    </row>
    <row r="18" spans="1:29" ht="15" customHeight="1" x14ac:dyDescent="0.25">
      <c r="A18" s="223"/>
      <c r="B18" s="215"/>
      <c r="C18" s="12" t="s">
        <v>86</v>
      </c>
      <c r="D18" s="142" t="s">
        <v>384</v>
      </c>
      <c r="E18" s="97">
        <v>7</v>
      </c>
      <c r="F18" s="280"/>
      <c r="G18" s="320"/>
      <c r="I18" s="97">
        <v>7</v>
      </c>
      <c r="J18" s="293"/>
      <c r="K18" s="293"/>
      <c r="L18" s="322"/>
      <c r="M18" s="97"/>
      <c r="N18" s="134"/>
      <c r="O18" s="315"/>
      <c r="Q18" s="302"/>
      <c r="R18" s="302"/>
      <c r="V18" s="9"/>
    </row>
    <row r="19" spans="1:29" ht="15" customHeight="1" x14ac:dyDescent="0.25">
      <c r="A19" s="223"/>
      <c r="B19" s="215"/>
      <c r="C19" s="140" t="s">
        <v>150</v>
      </c>
      <c r="D19" s="142" t="s">
        <v>384</v>
      </c>
      <c r="E19" s="97">
        <v>8</v>
      </c>
      <c r="F19" s="280"/>
      <c r="G19" s="320"/>
      <c r="I19" s="97">
        <v>8</v>
      </c>
      <c r="J19" s="292"/>
      <c r="K19" s="292"/>
      <c r="L19" s="322"/>
      <c r="M19" s="97"/>
      <c r="N19" s="134"/>
      <c r="O19" s="315"/>
      <c r="Q19" s="302"/>
      <c r="R19" s="302"/>
      <c r="V19" s="9"/>
    </row>
    <row r="20" spans="1:29" ht="15" customHeight="1" x14ac:dyDescent="0.25">
      <c r="A20" s="225"/>
      <c r="B20" s="215"/>
      <c r="C20" s="152" t="s">
        <v>151</v>
      </c>
      <c r="D20" s="142" t="s">
        <v>384</v>
      </c>
      <c r="E20" s="97">
        <v>9</v>
      </c>
      <c r="F20" s="280"/>
      <c r="G20" s="320"/>
      <c r="I20" s="97">
        <v>9</v>
      </c>
      <c r="J20" s="286"/>
      <c r="K20" s="286"/>
      <c r="L20" s="322"/>
      <c r="M20" s="97"/>
      <c r="N20" s="134"/>
      <c r="O20" s="315"/>
      <c r="Q20" s="302"/>
      <c r="R20" s="317"/>
      <c r="V20" s="9"/>
    </row>
    <row r="21" spans="1:29" ht="15" customHeight="1" x14ac:dyDescent="0.25">
      <c r="A21" s="223"/>
      <c r="B21" s="215"/>
      <c r="C21" s="36"/>
      <c r="D21" s="145"/>
      <c r="E21" s="97"/>
      <c r="F21" s="212"/>
      <c r="I21" s="97"/>
      <c r="J21" s="82"/>
      <c r="K21" s="82"/>
      <c r="L21" s="323"/>
      <c r="M21" s="97"/>
      <c r="N21" s="134"/>
      <c r="O21" s="315"/>
      <c r="Q21" s="302"/>
      <c r="R21" s="317"/>
      <c r="V21" s="9"/>
    </row>
    <row r="22" spans="1:29" ht="15" customHeight="1" x14ac:dyDescent="0.25">
      <c r="A22" s="223"/>
      <c r="B22" s="215"/>
      <c r="C22" s="88" t="s">
        <v>152</v>
      </c>
      <c r="D22" s="206"/>
      <c r="E22" s="97"/>
      <c r="F22" s="143"/>
      <c r="I22" s="97"/>
      <c r="J22" s="294"/>
      <c r="K22" s="294"/>
      <c r="L22" s="324"/>
      <c r="M22" s="97"/>
      <c r="N22" s="134"/>
      <c r="O22" s="315"/>
      <c r="Q22" s="302"/>
      <c r="R22" s="317"/>
      <c r="V22" s="9"/>
    </row>
    <row r="23" spans="1:29" ht="30" customHeight="1" x14ac:dyDescent="0.25">
      <c r="A23" s="223"/>
      <c r="B23" s="215"/>
      <c r="C23" s="31" t="s">
        <v>26</v>
      </c>
      <c r="D23" s="142" t="s">
        <v>282</v>
      </c>
      <c r="E23" s="97">
        <v>10</v>
      </c>
      <c r="F23" s="100"/>
      <c r="G23" s="320"/>
      <c r="I23" s="97">
        <v>10</v>
      </c>
      <c r="J23" s="292"/>
      <c r="K23" s="292"/>
      <c r="L23" s="322"/>
      <c r="M23" s="97"/>
      <c r="N23" s="134"/>
      <c r="O23" s="345"/>
      <c r="Q23" s="302"/>
      <c r="R23" s="317"/>
      <c r="V23" s="9"/>
    </row>
    <row r="24" spans="1:29" ht="45" customHeight="1" x14ac:dyDescent="0.25">
      <c r="A24" s="223"/>
      <c r="B24" s="215"/>
      <c r="C24" s="31" t="s">
        <v>153</v>
      </c>
      <c r="D24" s="142" t="s">
        <v>283</v>
      </c>
      <c r="E24" s="97">
        <v>11</v>
      </c>
      <c r="F24" s="100"/>
      <c r="G24" s="320"/>
      <c r="I24" s="97">
        <v>11</v>
      </c>
      <c r="J24" s="292"/>
      <c r="K24" s="292"/>
      <c r="L24" s="322"/>
      <c r="M24" s="97"/>
      <c r="N24" s="134"/>
      <c r="O24" s="345"/>
      <c r="Q24" s="302"/>
      <c r="R24" s="317"/>
      <c r="V24" s="9"/>
    </row>
    <row r="25" spans="1:29" ht="15" customHeight="1" x14ac:dyDescent="0.25">
      <c r="A25" s="223"/>
      <c r="B25" s="215"/>
      <c r="C25" s="187" t="s">
        <v>246</v>
      </c>
      <c r="D25" s="145"/>
      <c r="E25" s="97">
        <v>12</v>
      </c>
      <c r="F25" s="100"/>
      <c r="I25" s="97">
        <v>12</v>
      </c>
      <c r="J25" s="295"/>
      <c r="K25" s="295"/>
      <c r="L25" s="322"/>
      <c r="M25" s="97"/>
      <c r="N25" s="134"/>
      <c r="O25" s="103" t="str">
        <f>IF(ABS(F25-SUM(F11,F13,F15:F19,F23:F24,L15))&gt;0.5,"ERROR","")</f>
        <v/>
      </c>
      <c r="Q25" s="302"/>
      <c r="R25" s="317"/>
      <c r="V25" s="9"/>
    </row>
    <row r="26" spans="1:29" ht="15" customHeight="1" x14ac:dyDescent="0.25">
      <c r="A26" s="225"/>
      <c r="B26" s="215"/>
      <c r="C26" s="31" t="s">
        <v>154</v>
      </c>
      <c r="D26" s="142" t="s">
        <v>284</v>
      </c>
      <c r="E26" s="97">
        <v>13</v>
      </c>
      <c r="F26" s="100"/>
      <c r="I26" s="97">
        <v>13</v>
      </c>
      <c r="J26" s="292"/>
      <c r="K26" s="292"/>
      <c r="L26" s="322"/>
      <c r="M26" s="97"/>
      <c r="N26" s="134"/>
      <c r="O26" s="315"/>
      <c r="Q26" s="302"/>
      <c r="R26" s="317"/>
      <c r="V26" s="9"/>
    </row>
    <row r="27" spans="1:29" ht="15" customHeight="1" x14ac:dyDescent="0.25">
      <c r="A27" s="225"/>
      <c r="B27" s="215"/>
      <c r="C27" s="88" t="s">
        <v>395</v>
      </c>
      <c r="D27" s="142" t="s">
        <v>285</v>
      </c>
      <c r="E27" s="97">
        <v>501</v>
      </c>
      <c r="F27" s="280"/>
      <c r="I27" s="97">
        <v>501</v>
      </c>
      <c r="J27" s="294"/>
      <c r="K27" s="294"/>
      <c r="L27" s="325"/>
      <c r="M27" s="97"/>
      <c r="N27" s="134"/>
      <c r="O27" s="315"/>
      <c r="Q27" s="302"/>
      <c r="R27" s="317"/>
      <c r="V27" s="9"/>
    </row>
    <row r="28" spans="1:29" ht="15" customHeight="1" x14ac:dyDescent="0.25">
      <c r="A28" s="225"/>
      <c r="B28" s="215"/>
      <c r="C28" s="31" t="s">
        <v>396</v>
      </c>
      <c r="D28" s="142" t="s">
        <v>385</v>
      </c>
      <c r="E28" s="104">
        <v>502</v>
      </c>
      <c r="F28" s="280"/>
      <c r="I28" s="97">
        <v>502</v>
      </c>
      <c r="J28" s="292"/>
      <c r="K28" s="292"/>
      <c r="L28" s="325"/>
      <c r="M28" s="97"/>
      <c r="N28" s="134"/>
      <c r="O28" s="315"/>
      <c r="Q28" s="302"/>
      <c r="R28" s="317"/>
      <c r="V28" s="9"/>
    </row>
    <row r="29" spans="1:29" s="2" customFormat="1" ht="30" customHeight="1" x14ac:dyDescent="0.35">
      <c r="A29" s="226"/>
      <c r="B29" s="244"/>
      <c r="C29" s="4"/>
      <c r="D29" s="136"/>
      <c r="E29" s="136"/>
      <c r="F29" s="5"/>
      <c r="G29" s="9"/>
      <c r="H29" s="1"/>
      <c r="I29" s="97"/>
      <c r="J29" s="116"/>
      <c r="K29" s="116"/>
      <c r="L29" s="326"/>
      <c r="M29" s="97"/>
      <c r="N29" s="134"/>
      <c r="O29" s="315"/>
      <c r="P29" s="1"/>
      <c r="Q29" s="302"/>
      <c r="R29" s="317"/>
      <c r="S29" s="316"/>
      <c r="T29" s="1"/>
      <c r="U29" s="1"/>
      <c r="V29" s="1"/>
      <c r="W29" s="1"/>
      <c r="X29" s="1"/>
      <c r="Y29" s="1"/>
      <c r="Z29" s="1"/>
      <c r="AA29" s="1"/>
      <c r="AB29" s="1"/>
      <c r="AC29" s="1"/>
    </row>
    <row r="30" spans="1:29" ht="30" customHeight="1" x14ac:dyDescent="0.25">
      <c r="A30" s="223"/>
      <c r="B30" s="365" t="s">
        <v>230</v>
      </c>
      <c r="C30" s="366"/>
      <c r="D30" s="369" t="s">
        <v>277</v>
      </c>
      <c r="E30" s="137"/>
      <c r="F30" s="356" t="s">
        <v>27</v>
      </c>
      <c r="G30" s="363"/>
      <c r="I30" s="97"/>
      <c r="J30" s="82"/>
      <c r="K30" s="82"/>
      <c r="L30" s="326"/>
      <c r="M30" s="97"/>
      <c r="N30" s="134"/>
      <c r="O30" s="315"/>
      <c r="Q30" s="302"/>
      <c r="R30" s="302"/>
      <c r="V30" s="9"/>
    </row>
    <row r="31" spans="1:29" ht="15" customHeight="1" x14ac:dyDescent="0.25">
      <c r="A31" s="223"/>
      <c r="B31" s="219"/>
      <c r="C31" s="10"/>
      <c r="D31" s="370"/>
      <c r="E31" s="138"/>
      <c r="F31" s="357"/>
      <c r="G31" s="363"/>
      <c r="I31" s="97"/>
      <c r="J31" s="82"/>
      <c r="K31" s="296"/>
      <c r="L31" s="326"/>
      <c r="M31" s="97"/>
      <c r="N31" s="134"/>
      <c r="O31" s="315"/>
      <c r="Q31" s="302"/>
      <c r="R31" s="302"/>
      <c r="V31" s="9"/>
    </row>
    <row r="32" spans="1:29" ht="15" customHeight="1" x14ac:dyDescent="0.25">
      <c r="A32" s="223"/>
      <c r="B32" s="215"/>
      <c r="C32" s="30" t="s">
        <v>286</v>
      </c>
      <c r="D32" s="145"/>
      <c r="E32" s="105"/>
      <c r="F32" s="143"/>
      <c r="I32" s="97"/>
      <c r="J32" s="82"/>
      <c r="K32" s="286"/>
      <c r="L32" s="326"/>
      <c r="M32" s="97"/>
      <c r="N32" s="134"/>
      <c r="O32" s="315"/>
      <c r="Q32" s="302"/>
      <c r="R32" s="302"/>
      <c r="V32" s="9"/>
    </row>
    <row r="33" spans="1:22" ht="25" customHeight="1" x14ac:dyDescent="0.25">
      <c r="A33" s="223"/>
      <c r="B33" s="215"/>
      <c r="C33" s="31" t="s">
        <v>23</v>
      </c>
      <c r="D33" s="233" t="s">
        <v>292</v>
      </c>
      <c r="E33" s="106">
        <v>16</v>
      </c>
      <c r="F33" s="280"/>
      <c r="G33" s="320"/>
      <c r="I33" s="97">
        <v>16</v>
      </c>
      <c r="J33" s="290" t="s">
        <v>468</v>
      </c>
      <c r="K33" s="140" t="s">
        <v>432</v>
      </c>
      <c r="L33" s="334"/>
      <c r="M33" s="97"/>
      <c r="N33" s="134"/>
      <c r="O33" s="315"/>
      <c r="Q33" s="103" t="str">
        <f>IF(COUNT(F33:F37,L33)=0,"",IF(COUNT(L33)&gt;0,IF(COUNT(F33:F37)=0,"","ERROR"),IF(COUNT(F33:F37)=5,"","ERROR")))</f>
        <v/>
      </c>
      <c r="R33" s="103" t="str">
        <f>IF(COUNT(F33:F37,L33)=0,"",IF(COUNT(L33)&gt;0,"facilitation applied","No facilitation applied"))</f>
        <v/>
      </c>
      <c r="V33" s="9"/>
    </row>
    <row r="34" spans="1:22" ht="15" customHeight="1" x14ac:dyDescent="0.25">
      <c r="A34" s="223"/>
      <c r="B34" s="215"/>
      <c r="C34" s="31" t="s">
        <v>24</v>
      </c>
      <c r="D34" s="233" t="s">
        <v>386</v>
      </c>
      <c r="E34" s="106">
        <v>17</v>
      </c>
      <c r="F34" s="280"/>
      <c r="G34" s="320"/>
      <c r="I34" s="97">
        <v>17</v>
      </c>
      <c r="J34" s="82"/>
      <c r="K34" s="292"/>
      <c r="L34" s="322"/>
      <c r="M34" s="97"/>
      <c r="N34" s="134"/>
      <c r="O34" s="315"/>
      <c r="Q34" s="302"/>
      <c r="R34" s="302"/>
      <c r="V34" s="9"/>
    </row>
    <row r="35" spans="1:22" ht="15" customHeight="1" x14ac:dyDescent="0.25">
      <c r="A35" s="223"/>
      <c r="B35" s="215"/>
      <c r="C35" s="31" t="s">
        <v>25</v>
      </c>
      <c r="D35" s="233" t="s">
        <v>386</v>
      </c>
      <c r="E35" s="106">
        <v>18</v>
      </c>
      <c r="F35" s="280"/>
      <c r="G35" s="320"/>
      <c r="I35" s="97">
        <v>18</v>
      </c>
      <c r="J35" s="82"/>
      <c r="K35" s="292"/>
      <c r="L35" s="322"/>
      <c r="M35" s="97"/>
      <c r="N35" s="134"/>
      <c r="O35" s="315"/>
      <c r="Q35" s="302"/>
      <c r="R35" s="302"/>
      <c r="V35" s="9"/>
    </row>
    <row r="36" spans="1:22" ht="15" customHeight="1" x14ac:dyDescent="0.25">
      <c r="A36" s="223"/>
      <c r="B36" s="215"/>
      <c r="C36" s="31" t="s">
        <v>86</v>
      </c>
      <c r="D36" s="233" t="s">
        <v>386</v>
      </c>
      <c r="E36" s="106">
        <v>19</v>
      </c>
      <c r="F36" s="280"/>
      <c r="G36" s="320"/>
      <c r="I36" s="97">
        <v>19</v>
      </c>
      <c r="J36" s="82"/>
      <c r="K36" s="292"/>
      <c r="L36" s="322"/>
      <c r="M36" s="97"/>
      <c r="N36" s="134"/>
      <c r="O36" s="315"/>
      <c r="Q36" s="302"/>
      <c r="R36" s="302"/>
      <c r="V36" s="9"/>
    </row>
    <row r="37" spans="1:22" ht="15" customHeight="1" x14ac:dyDescent="0.25">
      <c r="A37" s="223"/>
      <c r="B37" s="248"/>
      <c r="C37" s="31" t="s">
        <v>28</v>
      </c>
      <c r="D37" s="233" t="s">
        <v>386</v>
      </c>
      <c r="E37" s="106">
        <v>20</v>
      </c>
      <c r="F37" s="280"/>
      <c r="G37" s="320"/>
      <c r="I37" s="97">
        <v>20</v>
      </c>
      <c r="J37" s="82"/>
      <c r="K37" s="292"/>
      <c r="L37" s="322"/>
      <c r="M37" s="97"/>
      <c r="N37" s="134"/>
      <c r="O37" s="315"/>
      <c r="Q37" s="302"/>
      <c r="R37" s="302"/>
      <c r="V37" s="9"/>
    </row>
    <row r="38" spans="1:22" s="77" customFormat="1" ht="15" customHeight="1" x14ac:dyDescent="0.25">
      <c r="A38" s="223"/>
      <c r="B38" s="215"/>
      <c r="C38" s="152" t="s">
        <v>155</v>
      </c>
      <c r="D38" s="144" t="s">
        <v>293</v>
      </c>
      <c r="E38" s="106">
        <v>21</v>
      </c>
      <c r="F38" s="280"/>
      <c r="G38" s="320"/>
      <c r="I38" s="97">
        <v>21</v>
      </c>
      <c r="J38" s="82"/>
      <c r="K38" s="292"/>
      <c r="L38" s="322"/>
      <c r="M38" s="97"/>
      <c r="N38" s="134"/>
      <c r="O38" s="315"/>
      <c r="Q38" s="302"/>
      <c r="R38" s="302"/>
      <c r="S38" s="316"/>
    </row>
    <row r="39" spans="1:22" s="77" customFormat="1" ht="25" customHeight="1" x14ac:dyDescent="0.25">
      <c r="A39" s="223"/>
      <c r="B39" s="215"/>
      <c r="C39" s="152" t="s">
        <v>113</v>
      </c>
      <c r="D39" s="144" t="s">
        <v>293</v>
      </c>
      <c r="E39" s="97">
        <v>503</v>
      </c>
      <c r="F39" s="280"/>
      <c r="G39" s="320"/>
      <c r="I39" s="97">
        <v>503</v>
      </c>
      <c r="J39" s="290" t="s">
        <v>433</v>
      </c>
      <c r="K39" s="140" t="s">
        <v>434</v>
      </c>
      <c r="L39" s="334"/>
      <c r="M39" s="97"/>
      <c r="N39" s="134"/>
      <c r="O39" s="315"/>
      <c r="Q39" s="103" t="str">
        <f>IF(COUNT(F38:F39,L39)=0,"",IF(COUNT(L39)&gt;0,IF(COUNT(F38:F39)=0,"","ERROR"),IF(COUNT(F38:F39)=2,"","ERROR")))</f>
        <v/>
      </c>
      <c r="R39" s="103" t="str">
        <f>IF(COUNT(F38:F39,L39)=0,"",IF(COUNT(L39)&gt;0,"facilitation applied","No facilitation applied"))</f>
        <v/>
      </c>
      <c r="S39" s="316"/>
    </row>
    <row r="40" spans="1:22" s="77" customFormat="1" ht="15" customHeight="1" x14ac:dyDescent="0.25">
      <c r="A40" s="223"/>
      <c r="B40" s="215"/>
      <c r="C40" s="152" t="s">
        <v>114</v>
      </c>
      <c r="D40" s="145"/>
      <c r="E40" s="97"/>
      <c r="F40" s="146"/>
      <c r="G40" s="320"/>
      <c r="I40" s="97"/>
      <c r="J40" s="82"/>
      <c r="K40" s="292"/>
      <c r="L40" s="322"/>
      <c r="M40" s="97"/>
      <c r="N40" s="134"/>
      <c r="O40" s="315"/>
      <c r="Q40" s="302"/>
      <c r="R40" s="302"/>
      <c r="S40" s="316"/>
    </row>
    <row r="41" spans="1:22" s="77" customFormat="1" ht="15" customHeight="1" x14ac:dyDescent="0.25">
      <c r="A41" s="225"/>
      <c r="B41" s="215"/>
      <c r="C41" s="140" t="s">
        <v>29</v>
      </c>
      <c r="D41" s="144" t="s">
        <v>294</v>
      </c>
      <c r="E41" s="97">
        <v>504</v>
      </c>
      <c r="F41" s="280"/>
      <c r="G41" s="320"/>
      <c r="I41" s="97">
        <v>504</v>
      </c>
      <c r="J41" s="82"/>
      <c r="K41" s="292"/>
      <c r="L41" s="322"/>
      <c r="M41" s="97"/>
      <c r="N41" s="134"/>
      <c r="O41" s="315"/>
      <c r="Q41" s="302"/>
      <c r="R41" s="302"/>
      <c r="S41" s="316"/>
    </row>
    <row r="42" spans="1:22" s="77" customFormat="1" ht="15" customHeight="1" x14ac:dyDescent="0.25">
      <c r="A42" s="225"/>
      <c r="B42" s="215"/>
      <c r="C42" s="140" t="s">
        <v>30</v>
      </c>
      <c r="D42" s="144" t="s">
        <v>294</v>
      </c>
      <c r="E42" s="97">
        <v>505</v>
      </c>
      <c r="F42" s="280"/>
      <c r="G42" s="320"/>
      <c r="I42" s="97">
        <v>505</v>
      </c>
      <c r="J42" s="82"/>
      <c r="K42" s="292"/>
      <c r="L42" s="322"/>
      <c r="M42" s="97"/>
      <c r="N42" s="134"/>
      <c r="O42" s="315"/>
      <c r="Q42" s="302"/>
      <c r="R42" s="302"/>
      <c r="S42" s="316"/>
    </row>
    <row r="43" spans="1:22" s="77" customFormat="1" ht="25" customHeight="1" x14ac:dyDescent="0.25">
      <c r="A43" s="225"/>
      <c r="B43" s="215"/>
      <c r="C43" s="140" t="s">
        <v>115</v>
      </c>
      <c r="D43" s="144" t="s">
        <v>294</v>
      </c>
      <c r="E43" s="97">
        <v>506</v>
      </c>
      <c r="F43" s="280"/>
      <c r="G43" s="320"/>
      <c r="I43" s="97">
        <v>506</v>
      </c>
      <c r="J43" s="290" t="s">
        <v>435</v>
      </c>
      <c r="K43" s="140" t="s">
        <v>436</v>
      </c>
      <c r="L43" s="334"/>
      <c r="M43" s="97"/>
      <c r="N43" s="134"/>
      <c r="O43" s="315"/>
      <c r="Q43" s="103" t="str">
        <f>IF(COUNT(F41:F43,F45:F47,L43)=0,"",IF(COUNT(L43)&gt;0,IF(COUNT(F41:F43,F45:F47)=0,"","ERROR"),IF(COUNT(F41:F43,F45:F47)=6,"","ERROR")))</f>
        <v/>
      </c>
      <c r="R43" s="103" t="str">
        <f>IF(COUNT(F41:F43,F45:F47,L43)=0,"",IF(COUNT(L43)&gt;0,"facilitation applied","No facilitation applied"))</f>
        <v/>
      </c>
      <c r="S43" s="316"/>
    </row>
    <row r="44" spans="1:22" s="77" customFormat="1" ht="15" customHeight="1" x14ac:dyDescent="0.25">
      <c r="A44" s="223"/>
      <c r="B44" s="215"/>
      <c r="C44" s="152" t="s">
        <v>116</v>
      </c>
      <c r="D44" s="145"/>
      <c r="E44" s="97"/>
      <c r="F44" s="146"/>
      <c r="G44" s="320"/>
      <c r="I44" s="97"/>
      <c r="J44" s="82"/>
      <c r="K44" s="292"/>
      <c r="L44" s="322"/>
      <c r="M44" s="97"/>
      <c r="N44" s="134"/>
      <c r="O44" s="315"/>
      <c r="Q44" s="302"/>
      <c r="R44" s="302"/>
      <c r="S44" s="316"/>
    </row>
    <row r="45" spans="1:22" s="77" customFormat="1" ht="15" customHeight="1" x14ac:dyDescent="0.25">
      <c r="A45" s="225"/>
      <c r="B45" s="215"/>
      <c r="C45" s="140" t="s">
        <v>29</v>
      </c>
      <c r="D45" s="144" t="s">
        <v>294</v>
      </c>
      <c r="E45" s="97">
        <v>22</v>
      </c>
      <c r="F45" s="280"/>
      <c r="G45" s="320"/>
      <c r="I45" s="97">
        <v>22</v>
      </c>
      <c r="J45" s="82"/>
      <c r="K45" s="292"/>
      <c r="L45" s="322"/>
      <c r="M45" s="97"/>
      <c r="N45" s="134"/>
      <c r="O45" s="315"/>
      <c r="Q45" s="302"/>
      <c r="R45" s="302"/>
      <c r="S45" s="316"/>
    </row>
    <row r="46" spans="1:22" s="77" customFormat="1" ht="15" customHeight="1" x14ac:dyDescent="0.25">
      <c r="A46" s="225"/>
      <c r="B46" s="215"/>
      <c r="C46" s="140" t="s">
        <v>30</v>
      </c>
      <c r="D46" s="144" t="s">
        <v>294</v>
      </c>
      <c r="E46" s="97">
        <v>23</v>
      </c>
      <c r="F46" s="280"/>
      <c r="G46" s="320"/>
      <c r="I46" s="97">
        <v>23</v>
      </c>
      <c r="J46" s="82"/>
      <c r="K46" s="292"/>
      <c r="L46" s="322"/>
      <c r="M46" s="97"/>
      <c r="N46" s="134"/>
      <c r="O46" s="315"/>
      <c r="Q46" s="302"/>
      <c r="R46" s="302"/>
      <c r="S46" s="316"/>
    </row>
    <row r="47" spans="1:22" s="77" customFormat="1" ht="15" customHeight="1" x14ac:dyDescent="0.25">
      <c r="A47" s="225"/>
      <c r="B47" s="215"/>
      <c r="C47" s="140" t="s">
        <v>115</v>
      </c>
      <c r="D47" s="144" t="s">
        <v>294</v>
      </c>
      <c r="E47" s="97">
        <v>24</v>
      </c>
      <c r="F47" s="280"/>
      <c r="G47" s="320"/>
      <c r="I47" s="97">
        <v>24</v>
      </c>
      <c r="J47" s="82"/>
      <c r="K47" s="292"/>
      <c r="L47" s="322"/>
      <c r="M47" s="97"/>
      <c r="N47" s="134"/>
      <c r="O47" s="315"/>
      <c r="Q47" s="302"/>
      <c r="R47" s="302"/>
      <c r="S47" s="316"/>
    </row>
    <row r="48" spans="1:22" ht="15" customHeight="1" x14ac:dyDescent="0.25">
      <c r="A48" s="223"/>
      <c r="B48" s="215"/>
      <c r="C48" s="187" t="s">
        <v>234</v>
      </c>
      <c r="D48" s="145"/>
      <c r="E48" s="97">
        <v>25</v>
      </c>
      <c r="F48" s="100"/>
      <c r="G48" s="320"/>
      <c r="I48" s="97">
        <v>25</v>
      </c>
      <c r="J48" s="82"/>
      <c r="K48" s="292"/>
      <c r="L48" s="322"/>
      <c r="M48" s="97"/>
      <c r="N48" s="134"/>
      <c r="O48" s="103" t="str">
        <f>IF(ABS(F48-SUM(F33:F39,F41:F43,F45:F47,L33,L39,L43))&gt;0.5,"ERROR","")</f>
        <v/>
      </c>
      <c r="Q48" s="302"/>
      <c r="R48" s="302"/>
      <c r="V48" s="9"/>
    </row>
    <row r="49" spans="1:29" ht="15" customHeight="1" x14ac:dyDescent="0.25">
      <c r="A49" s="225"/>
      <c r="B49" s="215"/>
      <c r="C49" s="31" t="s">
        <v>154</v>
      </c>
      <c r="D49" s="142" t="s">
        <v>296</v>
      </c>
      <c r="E49" s="106">
        <v>26</v>
      </c>
      <c r="F49" s="100"/>
      <c r="G49" s="320"/>
      <c r="I49" s="97">
        <v>26</v>
      </c>
      <c r="J49" s="82"/>
      <c r="K49" s="297"/>
      <c r="L49" s="322"/>
      <c r="M49" s="97"/>
      <c r="N49" s="134"/>
      <c r="O49" s="315"/>
      <c r="Q49" s="303"/>
      <c r="R49" s="303"/>
      <c r="V49" s="9"/>
    </row>
    <row r="50" spans="1:29" ht="15" customHeight="1" x14ac:dyDescent="0.25">
      <c r="A50" s="225"/>
      <c r="B50" s="215"/>
      <c r="C50" s="88" t="s">
        <v>397</v>
      </c>
      <c r="D50" s="142" t="s">
        <v>385</v>
      </c>
      <c r="E50" s="104">
        <v>507</v>
      </c>
      <c r="F50" s="280"/>
      <c r="G50" s="320"/>
      <c r="I50" s="97">
        <v>507</v>
      </c>
      <c r="J50" s="82"/>
      <c r="K50" s="297"/>
      <c r="L50" s="322"/>
      <c r="M50" s="97"/>
      <c r="N50" s="134"/>
      <c r="O50" s="315"/>
      <c r="Q50" s="303"/>
      <c r="R50" s="317"/>
      <c r="V50" s="9"/>
    </row>
    <row r="51" spans="1:29" s="82" customFormat="1" ht="30" customHeight="1" x14ac:dyDescent="0.35">
      <c r="A51" s="223"/>
      <c r="B51" s="244"/>
      <c r="C51" s="4"/>
      <c r="D51" s="183"/>
      <c r="E51" s="85"/>
      <c r="F51" s="320"/>
      <c r="I51" s="97"/>
      <c r="L51" s="322"/>
      <c r="M51" s="97"/>
      <c r="N51" s="134"/>
      <c r="O51" s="315"/>
      <c r="Q51" s="303"/>
      <c r="R51" s="303"/>
      <c r="S51" s="316"/>
    </row>
    <row r="52" spans="1:29" s="82" customFormat="1" ht="30" customHeight="1" x14ac:dyDescent="0.25">
      <c r="A52" s="223"/>
      <c r="B52" s="365" t="s">
        <v>231</v>
      </c>
      <c r="C52" s="366"/>
      <c r="D52" s="369" t="s">
        <v>277</v>
      </c>
      <c r="E52" s="137"/>
      <c r="F52" s="356" t="s">
        <v>27</v>
      </c>
      <c r="G52" s="363"/>
      <c r="I52" s="97"/>
      <c r="L52" s="322"/>
      <c r="M52" s="97"/>
      <c r="N52" s="134"/>
      <c r="O52" s="315"/>
      <c r="Q52" s="303"/>
      <c r="R52" s="303"/>
      <c r="S52" s="316"/>
    </row>
    <row r="53" spans="1:29" s="82" customFormat="1" ht="15" customHeight="1" x14ac:dyDescent="0.25">
      <c r="A53" s="223"/>
      <c r="B53" s="215"/>
      <c r="C53" s="84"/>
      <c r="D53" s="370"/>
      <c r="E53" s="138"/>
      <c r="F53" s="357"/>
      <c r="G53" s="363"/>
      <c r="I53" s="97"/>
      <c r="L53" s="327"/>
      <c r="M53" s="97"/>
      <c r="N53" s="134"/>
      <c r="O53" s="315"/>
      <c r="Q53" s="303"/>
      <c r="R53" s="303"/>
      <c r="S53" s="316"/>
    </row>
    <row r="54" spans="1:29" ht="15" customHeight="1" x14ac:dyDescent="0.25">
      <c r="A54" s="223"/>
      <c r="B54" s="215"/>
      <c r="C54" s="88" t="s">
        <v>31</v>
      </c>
      <c r="D54" s="144" t="s">
        <v>295</v>
      </c>
      <c r="E54" s="106">
        <v>31</v>
      </c>
      <c r="F54" s="100"/>
      <c r="G54" s="320"/>
      <c r="I54" s="97">
        <v>31</v>
      </c>
      <c r="J54" s="82"/>
      <c r="K54" s="297"/>
      <c r="L54" s="322"/>
      <c r="M54" s="97"/>
      <c r="N54" s="134"/>
      <c r="O54" s="315"/>
      <c r="Q54" s="303"/>
      <c r="R54" s="303"/>
      <c r="V54" s="9"/>
    </row>
    <row r="55" spans="1:29" ht="15" customHeight="1" x14ac:dyDescent="0.25">
      <c r="A55" s="223"/>
      <c r="B55" s="215"/>
      <c r="C55" s="140" t="s">
        <v>154</v>
      </c>
      <c r="D55" s="144" t="s">
        <v>284</v>
      </c>
      <c r="E55" s="104">
        <v>33</v>
      </c>
      <c r="F55" s="100"/>
      <c r="G55" s="320"/>
      <c r="I55" s="97">
        <v>33</v>
      </c>
      <c r="J55" s="82"/>
      <c r="K55" s="297"/>
      <c r="L55" s="322"/>
      <c r="M55" s="97"/>
      <c r="N55" s="134"/>
      <c r="O55" s="315"/>
      <c r="Q55" s="303"/>
      <c r="R55" s="303"/>
      <c r="V55" s="9"/>
    </row>
    <row r="56" spans="1:29" s="2" customFormat="1" ht="30" customHeight="1" x14ac:dyDescent="0.35">
      <c r="A56" s="226"/>
      <c r="B56" s="213"/>
      <c r="C56" s="114"/>
      <c r="D56" s="136"/>
      <c r="E56" s="136"/>
      <c r="F56" s="5"/>
      <c r="G56" s="6"/>
      <c r="H56" s="1"/>
      <c r="I56" s="97"/>
      <c r="J56" s="216"/>
      <c r="K56" s="216"/>
      <c r="L56" s="328"/>
      <c r="M56" s="97"/>
      <c r="N56" s="134"/>
      <c r="O56" s="315"/>
      <c r="S56" s="316"/>
      <c r="T56" s="1"/>
      <c r="U56" s="1"/>
      <c r="V56" s="1"/>
      <c r="W56" s="1"/>
      <c r="X56" s="1"/>
      <c r="Y56" s="1"/>
      <c r="Z56" s="1"/>
      <c r="AA56" s="1"/>
      <c r="AB56" s="1"/>
      <c r="AC56" s="1"/>
    </row>
    <row r="57" spans="1:29" ht="30" customHeight="1" x14ac:dyDescent="0.25">
      <c r="A57" s="223"/>
      <c r="B57" s="371" t="s">
        <v>85</v>
      </c>
      <c r="C57" s="372"/>
      <c r="D57" s="356" t="s">
        <v>278</v>
      </c>
      <c r="E57" s="98"/>
      <c r="F57" s="360" t="s">
        <v>27</v>
      </c>
      <c r="G57" s="361"/>
      <c r="H57" s="362"/>
      <c r="I57" s="97"/>
      <c r="J57" s="82"/>
      <c r="K57" s="82"/>
      <c r="L57" s="327"/>
      <c r="M57" s="97"/>
      <c r="N57" s="134"/>
      <c r="O57" s="315"/>
      <c r="Q57" s="282"/>
      <c r="R57" s="82"/>
      <c r="V57" s="9"/>
    </row>
    <row r="58" spans="1:29" ht="30" customHeight="1" x14ac:dyDescent="0.25">
      <c r="A58" s="223"/>
      <c r="B58" s="371"/>
      <c r="C58" s="372"/>
      <c r="D58" s="379"/>
      <c r="E58" s="133"/>
      <c r="F58" s="147" t="s">
        <v>407</v>
      </c>
      <c r="G58" s="147" t="s">
        <v>232</v>
      </c>
      <c r="H58" s="148" t="s">
        <v>233</v>
      </c>
      <c r="I58" s="97"/>
      <c r="J58" s="82"/>
      <c r="K58" s="82"/>
      <c r="L58" s="327"/>
      <c r="M58" s="97"/>
      <c r="N58" s="134"/>
      <c r="O58" s="358" t="s">
        <v>102</v>
      </c>
      <c r="P58" s="358" t="s">
        <v>102</v>
      </c>
      <c r="Q58" s="384" t="s">
        <v>463</v>
      </c>
      <c r="R58" s="384" t="s">
        <v>464</v>
      </c>
      <c r="V58" s="9"/>
    </row>
    <row r="59" spans="1:29" ht="25" customHeight="1" x14ac:dyDescent="0.25">
      <c r="A59" s="223"/>
      <c r="B59" s="82"/>
      <c r="C59" s="15"/>
      <c r="D59" s="147"/>
      <c r="E59" s="147"/>
      <c r="F59" s="101" t="s">
        <v>8</v>
      </c>
      <c r="G59" s="101" t="s">
        <v>9</v>
      </c>
      <c r="H59" s="102" t="s">
        <v>10</v>
      </c>
      <c r="I59" s="97"/>
      <c r="J59" s="82"/>
      <c r="K59" s="82"/>
      <c r="L59" s="325"/>
      <c r="M59" s="97"/>
      <c r="N59" s="134"/>
      <c r="O59" s="359"/>
      <c r="P59" s="359"/>
      <c r="Q59" s="384"/>
      <c r="R59" s="384"/>
      <c r="V59" s="9"/>
    </row>
    <row r="60" spans="1:29" ht="15.75" customHeight="1" x14ac:dyDescent="0.25">
      <c r="A60" s="223"/>
      <c r="B60" s="215"/>
      <c r="C60" s="30" t="s">
        <v>156</v>
      </c>
      <c r="D60" s="145"/>
      <c r="E60" s="105"/>
      <c r="F60" s="149"/>
      <c r="G60" s="149"/>
      <c r="H60" s="149"/>
      <c r="I60" s="97"/>
      <c r="J60" s="82"/>
      <c r="K60" s="82"/>
      <c r="L60" s="329"/>
      <c r="M60" s="97"/>
      <c r="N60" s="134"/>
      <c r="O60" s="315"/>
      <c r="Q60" s="282"/>
      <c r="R60" s="82"/>
      <c r="V60" s="9"/>
    </row>
    <row r="61" spans="1:29" ht="15" customHeight="1" x14ac:dyDescent="0.25">
      <c r="A61" s="223"/>
      <c r="B61" s="215"/>
      <c r="C61" s="25" t="s">
        <v>117</v>
      </c>
      <c r="D61" s="142" t="s">
        <v>297</v>
      </c>
      <c r="E61" s="106">
        <v>44</v>
      </c>
      <c r="F61" s="280"/>
      <c r="G61" s="280"/>
      <c r="H61" s="280"/>
      <c r="I61" s="97">
        <v>44</v>
      </c>
      <c r="J61" s="297"/>
      <c r="K61" s="297"/>
      <c r="L61" s="322"/>
      <c r="M61" s="97"/>
      <c r="N61" s="34"/>
      <c r="O61" s="235" t="str">
        <f>IF(AND(F61&gt;=0,G61&gt;=0,H61&gt;=0),"","ERROR")</f>
        <v/>
      </c>
      <c r="Q61" s="103" t="str">
        <f>IF(OR(COUNT(F61:H61)=0,COUNT(F61:H61)=3),"","ERROR")</f>
        <v/>
      </c>
      <c r="R61" s="103" t="str">
        <f>IF(COUNT(F61:H61)&gt;0,"No facilitation applied","")</f>
        <v/>
      </c>
      <c r="V61" s="9"/>
    </row>
    <row r="62" spans="1:29" ht="15" customHeight="1" x14ac:dyDescent="0.25">
      <c r="A62" s="223"/>
      <c r="B62" s="215"/>
      <c r="C62" s="25" t="s">
        <v>118</v>
      </c>
      <c r="D62" s="142" t="s">
        <v>387</v>
      </c>
      <c r="E62" s="104">
        <v>45</v>
      </c>
      <c r="F62" s="280"/>
      <c r="G62" s="280"/>
      <c r="H62" s="280"/>
      <c r="I62" s="97">
        <v>45</v>
      </c>
      <c r="J62" s="297"/>
      <c r="K62" s="297"/>
      <c r="L62" s="322"/>
      <c r="M62" s="97"/>
      <c r="N62" s="34"/>
      <c r="O62" s="235" t="str">
        <f>IF(AND(F62&gt;=0,G62&gt;=0,H62&gt;=0),"","ERROR")</f>
        <v/>
      </c>
      <c r="Q62" s="103" t="str">
        <f>IF(OR(COUNT(F62:H62)=0,COUNT(F62:H62)=3),"","ERROR")</f>
        <v/>
      </c>
      <c r="R62" s="103" t="str">
        <f>IF(COUNT(F62:H62)&gt;0,"No facilitation applied","")</f>
        <v/>
      </c>
      <c r="V62" s="9"/>
    </row>
    <row r="63" spans="1:29" ht="30" customHeight="1" x14ac:dyDescent="0.35">
      <c r="A63" s="223"/>
      <c r="B63" s="213"/>
      <c r="C63" s="213"/>
      <c r="D63" s="136"/>
      <c r="E63" s="136"/>
      <c r="F63" s="5"/>
      <c r="G63" s="6"/>
      <c r="H63" s="1"/>
      <c r="I63" s="97"/>
      <c r="J63" s="216"/>
      <c r="K63" s="216"/>
      <c r="L63" s="328"/>
      <c r="M63" s="97"/>
      <c r="N63" s="134"/>
      <c r="O63" s="315"/>
      <c r="Q63" s="303"/>
      <c r="R63" s="303"/>
      <c r="V63" s="9"/>
    </row>
    <row r="64" spans="1:29" ht="30" customHeight="1" x14ac:dyDescent="0.25">
      <c r="A64" s="223"/>
      <c r="B64" s="377" t="s">
        <v>388</v>
      </c>
      <c r="C64" s="378"/>
      <c r="D64" s="356" t="s">
        <v>119</v>
      </c>
      <c r="E64" s="98"/>
      <c r="F64" s="360" t="s">
        <v>27</v>
      </c>
      <c r="G64" s="361"/>
      <c r="H64" s="362"/>
      <c r="I64" s="97"/>
      <c r="J64" s="82"/>
      <c r="K64" s="82"/>
      <c r="L64" s="327"/>
      <c r="M64" s="97"/>
      <c r="N64" s="134"/>
      <c r="O64" s="315"/>
      <c r="Q64" s="303"/>
      <c r="R64" s="303"/>
      <c r="V64" s="9"/>
    </row>
    <row r="65" spans="1:22" ht="30" customHeight="1" x14ac:dyDescent="0.25">
      <c r="A65" s="223"/>
      <c r="B65" s="377"/>
      <c r="C65" s="378"/>
      <c r="D65" s="357"/>
      <c r="E65" s="131"/>
      <c r="F65" s="147" t="s">
        <v>407</v>
      </c>
      <c r="G65" s="147" t="s">
        <v>232</v>
      </c>
      <c r="H65" s="148" t="s">
        <v>233</v>
      </c>
      <c r="I65" s="97"/>
      <c r="J65" s="82"/>
      <c r="K65" s="82"/>
      <c r="L65" s="327"/>
      <c r="M65" s="97"/>
      <c r="N65" s="134"/>
      <c r="O65" s="315"/>
      <c r="Q65" s="282"/>
      <c r="R65" s="82"/>
      <c r="V65" s="9"/>
    </row>
    <row r="66" spans="1:22" ht="30" customHeight="1" x14ac:dyDescent="0.25">
      <c r="A66" s="223"/>
      <c r="B66" s="215"/>
      <c r="C66" s="152" t="s">
        <v>389</v>
      </c>
      <c r="D66" s="196" t="s">
        <v>390</v>
      </c>
      <c r="E66" s="150">
        <v>47</v>
      </c>
      <c r="F66" s="280"/>
      <c r="G66" s="280"/>
      <c r="H66" s="280"/>
      <c r="I66" s="97">
        <v>47</v>
      </c>
      <c r="J66" s="82"/>
      <c r="K66" s="82"/>
      <c r="L66" s="322"/>
      <c r="M66" s="97"/>
      <c r="N66" s="34"/>
      <c r="O66" s="235" t="str">
        <f>IF(AND(F66&gt;=0,G66&gt;=0,H66&gt;=0),"","ERROR")</f>
        <v/>
      </c>
      <c r="Q66" s="103" t="str">
        <f>IF(OR(COUNT(F66:H66)=0,COUNT(F66:H66)=3),"","ERROR")</f>
        <v/>
      </c>
      <c r="R66" s="103" t="str">
        <f>IF(COUNT(F66:H66)&gt;0,"No facilitation applied","")</f>
        <v/>
      </c>
      <c r="V66" s="9"/>
    </row>
    <row r="67" spans="1:22" ht="30" customHeight="1" x14ac:dyDescent="0.35">
      <c r="A67" s="225"/>
      <c r="B67" s="244"/>
      <c r="C67" s="32"/>
      <c r="D67" s="197"/>
      <c r="E67" s="33"/>
      <c r="F67" s="34"/>
      <c r="G67" s="34"/>
      <c r="H67" s="34"/>
      <c r="I67" s="97"/>
      <c r="J67" s="82"/>
      <c r="K67" s="82"/>
      <c r="L67" s="329"/>
      <c r="M67" s="97"/>
      <c r="N67" s="134"/>
      <c r="O67" s="315"/>
      <c r="Q67" s="303"/>
      <c r="R67" s="303"/>
      <c r="V67" s="9"/>
    </row>
    <row r="68" spans="1:22" ht="30" customHeight="1" x14ac:dyDescent="0.25">
      <c r="A68" s="225"/>
      <c r="B68" s="365" t="s">
        <v>32</v>
      </c>
      <c r="C68" s="366"/>
      <c r="D68" s="369" t="s">
        <v>277</v>
      </c>
      <c r="E68" s="137"/>
      <c r="F68" s="356" t="s">
        <v>27</v>
      </c>
      <c r="G68" s="358" t="s">
        <v>102</v>
      </c>
      <c r="H68" s="89"/>
      <c r="I68" s="97"/>
      <c r="J68" s="82"/>
      <c r="K68" s="82"/>
      <c r="L68" s="327"/>
      <c r="M68" s="97"/>
      <c r="N68" s="134"/>
      <c r="O68" s="315"/>
      <c r="Q68" s="303"/>
      <c r="R68" s="303"/>
      <c r="V68" s="9"/>
    </row>
    <row r="69" spans="1:22" ht="15" customHeight="1" x14ac:dyDescent="0.25">
      <c r="A69" s="225"/>
      <c r="B69" s="219"/>
      <c r="C69" s="10"/>
      <c r="D69" s="370"/>
      <c r="E69" s="138"/>
      <c r="F69" s="357"/>
      <c r="G69" s="359"/>
      <c r="H69" s="89"/>
      <c r="I69" s="97"/>
      <c r="J69" s="296"/>
      <c r="K69" s="296"/>
      <c r="L69" s="327"/>
      <c r="M69" s="97"/>
      <c r="N69" s="134"/>
      <c r="O69" s="315"/>
      <c r="Q69" s="303"/>
      <c r="R69" s="303"/>
      <c r="V69" s="9"/>
    </row>
    <row r="70" spans="1:22" ht="25" customHeight="1" x14ac:dyDescent="0.25">
      <c r="A70" s="225"/>
      <c r="B70" s="247"/>
      <c r="C70" s="10"/>
      <c r="D70" s="138"/>
      <c r="E70" s="202"/>
      <c r="F70" s="101" t="s">
        <v>6</v>
      </c>
      <c r="G70" s="15"/>
      <c r="H70" s="89"/>
      <c r="I70" s="97"/>
      <c r="J70" s="296"/>
      <c r="K70" s="296"/>
      <c r="L70" s="325"/>
      <c r="M70" s="97"/>
      <c r="N70" s="134"/>
      <c r="O70" s="315"/>
      <c r="Q70" s="303"/>
      <c r="R70" s="303"/>
      <c r="V70" s="9"/>
    </row>
    <row r="71" spans="1:22" ht="44.25" customHeight="1" x14ac:dyDescent="0.25">
      <c r="A71" s="225"/>
      <c r="B71" s="215"/>
      <c r="C71" s="30" t="s">
        <v>157</v>
      </c>
      <c r="D71" s="142" t="s">
        <v>284</v>
      </c>
      <c r="E71" s="105">
        <v>49</v>
      </c>
      <c r="F71" s="100"/>
      <c r="G71" s="103" t="str">
        <f>IF(SUM(F72:F74)&gt;F71+1,"ERROR","")</f>
        <v/>
      </c>
      <c r="H71" s="86"/>
      <c r="I71" s="97">
        <v>49</v>
      </c>
      <c r="J71" s="82"/>
      <c r="K71" s="82"/>
      <c r="L71" s="322"/>
      <c r="M71" s="97"/>
      <c r="N71" s="134"/>
      <c r="O71" s="315"/>
      <c r="Q71" s="303"/>
      <c r="R71" s="317"/>
      <c r="V71" s="9"/>
    </row>
    <row r="72" spans="1:22" ht="15" customHeight="1" x14ac:dyDescent="0.25">
      <c r="A72" s="225"/>
      <c r="B72" s="215"/>
      <c r="C72" s="31" t="s">
        <v>235</v>
      </c>
      <c r="D72" s="145"/>
      <c r="E72" s="106">
        <v>50</v>
      </c>
      <c r="F72" s="280"/>
      <c r="G72" s="103" t="str">
        <f>IF(F72&gt;=0,"","ERROR")</f>
        <v/>
      </c>
      <c r="H72" s="86"/>
      <c r="I72" s="97">
        <v>50</v>
      </c>
      <c r="J72" s="297"/>
      <c r="K72" s="297"/>
      <c r="L72" s="322"/>
      <c r="M72" s="97"/>
      <c r="N72" s="134"/>
      <c r="O72" s="315"/>
      <c r="Q72" s="303"/>
      <c r="R72" s="317"/>
      <c r="V72" s="9"/>
    </row>
    <row r="73" spans="1:22" ht="15" customHeight="1" x14ac:dyDescent="0.25">
      <c r="A73" s="225"/>
      <c r="B73" s="215"/>
      <c r="C73" s="31" t="s">
        <v>236</v>
      </c>
      <c r="D73" s="145"/>
      <c r="E73" s="106">
        <v>51</v>
      </c>
      <c r="F73" s="280"/>
      <c r="G73" s="103" t="str">
        <f>IF(F73&gt;=0,"","ERROR")</f>
        <v/>
      </c>
      <c r="H73" s="86"/>
      <c r="I73" s="97">
        <v>51</v>
      </c>
      <c r="J73" s="297"/>
      <c r="K73" s="297"/>
      <c r="L73" s="322"/>
      <c r="M73" s="97"/>
      <c r="N73" s="134"/>
      <c r="O73" s="315"/>
      <c r="Q73" s="303"/>
      <c r="R73" s="317"/>
      <c r="V73" s="9"/>
    </row>
    <row r="74" spans="1:22" ht="15" customHeight="1" x14ac:dyDescent="0.25">
      <c r="A74" s="225"/>
      <c r="B74" s="215"/>
      <c r="C74" s="140" t="s">
        <v>237</v>
      </c>
      <c r="D74" s="145"/>
      <c r="E74" s="104">
        <v>508</v>
      </c>
      <c r="F74" s="280"/>
      <c r="G74" s="103" t="str">
        <f>IF(F74&gt;=0,"","ERROR")</f>
        <v/>
      </c>
      <c r="H74" s="86"/>
      <c r="I74" s="97">
        <v>508</v>
      </c>
      <c r="J74" s="297"/>
      <c r="K74" s="297"/>
      <c r="L74" s="322"/>
      <c r="M74" s="97"/>
      <c r="N74" s="134"/>
      <c r="O74" s="315"/>
      <c r="Q74" s="303"/>
      <c r="R74" s="317"/>
      <c r="V74" s="9"/>
    </row>
    <row r="75" spans="1:22" ht="30" customHeight="1" x14ac:dyDescent="0.35">
      <c r="A75" s="225"/>
      <c r="B75" s="380" t="s">
        <v>287</v>
      </c>
      <c r="C75" s="380"/>
      <c r="D75" s="210"/>
      <c r="E75" s="210"/>
      <c r="F75" s="320"/>
      <c r="G75" s="320"/>
      <c r="H75" s="86"/>
      <c r="I75" s="97"/>
      <c r="J75" s="82"/>
      <c r="K75" s="82"/>
      <c r="L75" s="329"/>
      <c r="M75" s="97"/>
      <c r="N75" s="134"/>
      <c r="O75" s="315"/>
      <c r="Q75" s="303"/>
      <c r="R75" s="317"/>
      <c r="V75" s="9"/>
    </row>
    <row r="76" spans="1:22" ht="15" customHeight="1" x14ac:dyDescent="0.35">
      <c r="A76" s="225"/>
      <c r="B76" s="216"/>
      <c r="C76" s="82"/>
      <c r="D76" s="34"/>
      <c r="E76" s="34"/>
      <c r="F76" s="15"/>
      <c r="G76" s="15"/>
      <c r="H76" s="15"/>
      <c r="I76" s="97"/>
      <c r="J76" s="283"/>
      <c r="K76" s="283"/>
      <c r="L76" s="330"/>
      <c r="M76" s="97"/>
      <c r="N76" s="134"/>
      <c r="O76" s="315"/>
      <c r="P76" s="3"/>
      <c r="Q76" s="303"/>
      <c r="R76" s="303"/>
      <c r="V76" s="9"/>
    </row>
    <row r="77" spans="1:22" ht="30" customHeight="1" x14ac:dyDescent="0.25">
      <c r="A77" s="225"/>
      <c r="B77" s="82"/>
      <c r="C77" s="378" t="s">
        <v>158</v>
      </c>
      <c r="D77" s="356" t="s">
        <v>277</v>
      </c>
      <c r="E77" s="98"/>
      <c r="F77" s="360" t="s">
        <v>27</v>
      </c>
      <c r="G77" s="362"/>
      <c r="H77" s="358" t="s">
        <v>102</v>
      </c>
      <c r="I77" s="97"/>
      <c r="J77" s="298"/>
      <c r="K77" s="298"/>
      <c r="L77" s="327"/>
      <c r="M77" s="97"/>
      <c r="N77" s="134"/>
      <c r="O77" s="358" t="s">
        <v>102</v>
      </c>
      <c r="Q77" s="303"/>
      <c r="R77" s="303"/>
      <c r="V77" s="9"/>
    </row>
    <row r="78" spans="1:22" ht="30" customHeight="1" x14ac:dyDescent="0.25">
      <c r="A78" s="225"/>
      <c r="B78" s="82"/>
      <c r="C78" s="378"/>
      <c r="D78" s="379"/>
      <c r="E78" s="133"/>
      <c r="F78" s="147" t="s">
        <v>407</v>
      </c>
      <c r="G78" s="147" t="s">
        <v>232</v>
      </c>
      <c r="H78" s="359"/>
      <c r="I78" s="97"/>
      <c r="J78" s="298"/>
      <c r="K78" s="298"/>
      <c r="L78" s="327"/>
      <c r="M78" s="97"/>
      <c r="N78" s="304"/>
      <c r="O78" s="359"/>
      <c r="Q78" s="303"/>
      <c r="R78" s="303"/>
      <c r="V78" s="9"/>
    </row>
    <row r="79" spans="1:22" ht="25" customHeight="1" x14ac:dyDescent="0.25">
      <c r="A79" s="225"/>
      <c r="B79" s="82"/>
      <c r="C79" s="15"/>
      <c r="D79" s="147"/>
      <c r="E79" s="147"/>
      <c r="F79" s="101" t="s">
        <v>8</v>
      </c>
      <c r="G79" s="101" t="s">
        <v>9</v>
      </c>
      <c r="H79" s="151"/>
      <c r="I79" s="97"/>
      <c r="J79" s="82"/>
      <c r="K79" s="82"/>
      <c r="L79" s="325"/>
      <c r="M79" s="97"/>
      <c r="N79" s="134"/>
      <c r="O79" s="315"/>
      <c r="Q79" s="303"/>
      <c r="R79" s="303"/>
      <c r="V79" s="9"/>
    </row>
    <row r="80" spans="1:22" ht="30" customHeight="1" x14ac:dyDescent="0.25">
      <c r="A80" s="225"/>
      <c r="B80" s="215"/>
      <c r="C80" s="152" t="s">
        <v>120</v>
      </c>
      <c r="D80" s="234" t="s">
        <v>298</v>
      </c>
      <c r="E80" s="97"/>
      <c r="F80" s="149"/>
      <c r="G80" s="149"/>
      <c r="H80" s="320"/>
      <c r="I80" s="97"/>
      <c r="J80" s="82"/>
      <c r="K80" s="82"/>
      <c r="L80" s="329"/>
      <c r="M80" s="97"/>
      <c r="N80" s="134"/>
      <c r="O80" s="315"/>
      <c r="P80" s="315"/>
      <c r="V80" s="9"/>
    </row>
    <row r="81" spans="1:22" ht="15" customHeight="1" x14ac:dyDescent="0.25">
      <c r="A81" s="225"/>
      <c r="B81" s="215"/>
      <c r="C81" s="31" t="s">
        <v>398</v>
      </c>
      <c r="D81" s="145"/>
      <c r="E81" s="106">
        <v>56</v>
      </c>
      <c r="F81" s="100"/>
      <c r="G81" s="100"/>
      <c r="H81" s="236" t="str">
        <f>IF(AND(F81&gt;=0,G81&gt;=0),"","ERROR")</f>
        <v/>
      </c>
      <c r="I81" s="106">
        <v>56</v>
      </c>
      <c r="J81" s="297"/>
      <c r="K81" s="297"/>
      <c r="L81" s="322"/>
      <c r="M81" s="106"/>
      <c r="N81" s="134"/>
      <c r="O81" s="315"/>
      <c r="P81" s="315"/>
      <c r="V81" s="9"/>
    </row>
    <row r="82" spans="1:22" ht="15" customHeight="1" x14ac:dyDescent="0.25">
      <c r="A82" s="225"/>
      <c r="B82" s="215"/>
      <c r="C82" s="127" t="s">
        <v>405</v>
      </c>
      <c r="D82" s="145"/>
      <c r="E82" s="106">
        <v>611</v>
      </c>
      <c r="F82" s="100"/>
      <c r="G82" s="100"/>
      <c r="H82" s="320"/>
      <c r="I82" s="106">
        <v>611</v>
      </c>
      <c r="J82" s="297"/>
      <c r="K82" s="297"/>
      <c r="L82" s="322"/>
      <c r="M82" s="106"/>
      <c r="N82" s="243"/>
      <c r="O82" s="315"/>
      <c r="P82" s="315"/>
      <c r="V82" s="9"/>
    </row>
    <row r="83" spans="1:22" ht="15" customHeight="1" x14ac:dyDescent="0.25">
      <c r="A83" s="225"/>
      <c r="B83" s="215"/>
      <c r="C83" s="31" t="s">
        <v>399</v>
      </c>
      <c r="D83" s="145"/>
      <c r="E83" s="97">
        <v>57</v>
      </c>
      <c r="F83" s="100"/>
      <c r="G83" s="100"/>
      <c r="H83" s="236" t="str">
        <f>IF(AND(F83&gt;=0,G83&gt;=0),"","ERROR")</f>
        <v/>
      </c>
      <c r="I83" s="97">
        <v>57</v>
      </c>
      <c r="J83" s="297"/>
      <c r="K83" s="297"/>
      <c r="L83" s="322"/>
      <c r="M83" s="97"/>
      <c r="N83" s="134"/>
      <c r="O83" s="315"/>
      <c r="P83" s="315"/>
      <c r="V83" s="9"/>
    </row>
    <row r="84" spans="1:22" ht="15" customHeight="1" x14ac:dyDescent="0.25">
      <c r="A84" s="225"/>
      <c r="B84" s="215"/>
      <c r="C84" s="127" t="s">
        <v>405</v>
      </c>
      <c r="D84" s="145"/>
      <c r="E84" s="106">
        <v>612</v>
      </c>
      <c r="F84" s="100"/>
      <c r="G84" s="100"/>
      <c r="H84" s="320"/>
      <c r="I84" s="106">
        <v>612</v>
      </c>
      <c r="J84" s="297"/>
      <c r="K84" s="297"/>
      <c r="L84" s="322"/>
      <c r="M84" s="106"/>
      <c r="N84" s="243"/>
      <c r="O84" s="315"/>
      <c r="P84" s="315"/>
      <c r="V84" s="9"/>
    </row>
    <row r="85" spans="1:22" ht="15" customHeight="1" x14ac:dyDescent="0.25">
      <c r="A85" s="225"/>
      <c r="B85" s="215"/>
      <c r="C85" s="31" t="s">
        <v>400</v>
      </c>
      <c r="D85" s="145"/>
      <c r="E85" s="97">
        <v>58</v>
      </c>
      <c r="F85" s="100"/>
      <c r="G85" s="100"/>
      <c r="H85" s="236" t="str">
        <f>IF(AND(F85&gt;=0,G85&gt;=0),"","ERROR")</f>
        <v/>
      </c>
      <c r="I85" s="97">
        <v>58</v>
      </c>
      <c r="J85" s="297"/>
      <c r="K85" s="297"/>
      <c r="L85" s="322"/>
      <c r="M85" s="97"/>
      <c r="N85" s="134"/>
      <c r="O85" s="315"/>
      <c r="P85" s="315"/>
      <c r="V85" s="9"/>
    </row>
    <row r="86" spans="1:22" ht="15" customHeight="1" x14ac:dyDescent="0.25">
      <c r="A86" s="225"/>
      <c r="B86" s="215"/>
      <c r="C86" s="127" t="s">
        <v>405</v>
      </c>
      <c r="D86" s="145"/>
      <c r="E86" s="97">
        <v>613</v>
      </c>
      <c r="F86" s="100"/>
      <c r="G86" s="100"/>
      <c r="H86" s="320"/>
      <c r="I86" s="97">
        <v>613</v>
      </c>
      <c r="J86" s="297"/>
      <c r="K86" s="297"/>
      <c r="L86" s="322"/>
      <c r="M86" s="97"/>
      <c r="N86" s="243"/>
      <c r="O86" s="315"/>
      <c r="P86" s="315"/>
      <c r="V86" s="9"/>
    </row>
    <row r="87" spans="1:22" ht="15" customHeight="1" x14ac:dyDescent="0.25">
      <c r="A87" s="225"/>
      <c r="B87" s="215"/>
      <c r="C87" s="31" t="s">
        <v>406</v>
      </c>
      <c r="D87" s="145"/>
      <c r="E87" s="97">
        <v>59</v>
      </c>
      <c r="F87" s="100"/>
      <c r="G87" s="100"/>
      <c r="H87" s="236" t="str">
        <f>IF(AND(F87&gt;=0,G87&gt;=0),"","ERROR")</f>
        <v/>
      </c>
      <c r="I87" s="97">
        <v>59</v>
      </c>
      <c r="J87" s="297"/>
      <c r="K87" s="297"/>
      <c r="L87" s="322"/>
      <c r="M87" s="97"/>
      <c r="N87" s="134"/>
      <c r="O87" s="315"/>
      <c r="P87" s="315"/>
      <c r="V87" s="9"/>
    </row>
    <row r="88" spans="1:22" ht="15" customHeight="1" x14ac:dyDescent="0.25">
      <c r="A88" s="225"/>
      <c r="B88" s="215"/>
      <c r="C88" s="127" t="s">
        <v>405</v>
      </c>
      <c r="D88" s="145"/>
      <c r="E88" s="97">
        <v>614</v>
      </c>
      <c r="F88" s="100"/>
      <c r="G88" s="100"/>
      <c r="H88" s="320"/>
      <c r="I88" s="97">
        <v>614</v>
      </c>
      <c r="J88" s="297"/>
      <c r="K88" s="297"/>
      <c r="L88" s="322"/>
      <c r="M88" s="97"/>
      <c r="N88" s="243"/>
      <c r="O88" s="315"/>
      <c r="P88" s="315"/>
      <c r="V88" s="9"/>
    </row>
    <row r="89" spans="1:22" s="77" customFormat="1" ht="15" customHeight="1" x14ac:dyDescent="0.25">
      <c r="A89" s="225"/>
      <c r="B89" s="215"/>
      <c r="C89" s="140" t="s">
        <v>401</v>
      </c>
      <c r="D89" s="145"/>
      <c r="E89" s="97">
        <v>511</v>
      </c>
      <c r="F89" s="100"/>
      <c r="G89" s="100"/>
      <c r="H89" s="236" t="str">
        <f>IF(AND(F89&gt;=0,G89&gt;=0),"","ERROR")</f>
        <v/>
      </c>
      <c r="I89" s="97">
        <v>511</v>
      </c>
      <c r="J89" s="297"/>
      <c r="K89" s="297"/>
      <c r="L89" s="322"/>
      <c r="M89" s="97"/>
      <c r="N89" s="134"/>
      <c r="O89" s="315"/>
      <c r="P89" s="315"/>
      <c r="S89" s="316"/>
    </row>
    <row r="90" spans="1:22" s="77" customFormat="1" ht="15" customHeight="1" x14ac:dyDescent="0.25">
      <c r="A90" s="225"/>
      <c r="B90" s="215"/>
      <c r="C90" s="127" t="s">
        <v>405</v>
      </c>
      <c r="D90" s="145"/>
      <c r="E90" s="97">
        <v>615</v>
      </c>
      <c r="F90" s="100"/>
      <c r="G90" s="100"/>
      <c r="H90" s="320"/>
      <c r="I90" s="97">
        <v>615</v>
      </c>
      <c r="J90" s="297"/>
      <c r="K90" s="297"/>
      <c r="L90" s="322"/>
      <c r="M90" s="97"/>
      <c r="N90" s="243"/>
      <c r="O90" s="315"/>
      <c r="P90" s="315"/>
      <c r="S90" s="316"/>
    </row>
    <row r="91" spans="1:22" s="77" customFormat="1" ht="15" customHeight="1" x14ac:dyDescent="0.25">
      <c r="A91" s="225"/>
      <c r="B91" s="215"/>
      <c r="C91" s="140" t="s">
        <v>402</v>
      </c>
      <c r="D91" s="145"/>
      <c r="E91" s="97">
        <v>512</v>
      </c>
      <c r="F91" s="100"/>
      <c r="G91" s="100"/>
      <c r="H91" s="236" t="str">
        <f>IF(AND(F91&gt;=0,G91&gt;=0),"","ERROR")</f>
        <v/>
      </c>
      <c r="I91" s="97">
        <v>512</v>
      </c>
      <c r="J91" s="297"/>
      <c r="K91" s="297"/>
      <c r="L91" s="322"/>
      <c r="M91" s="97"/>
      <c r="N91" s="134"/>
      <c r="O91" s="315"/>
      <c r="P91" s="315"/>
      <c r="S91" s="316"/>
    </row>
    <row r="92" spans="1:22" s="77" customFormat="1" ht="15" customHeight="1" x14ac:dyDescent="0.25">
      <c r="A92" s="225"/>
      <c r="B92" s="215"/>
      <c r="C92" s="127" t="s">
        <v>405</v>
      </c>
      <c r="D92" s="145"/>
      <c r="E92" s="97">
        <v>616</v>
      </c>
      <c r="F92" s="100"/>
      <c r="G92" s="100"/>
      <c r="H92" s="320"/>
      <c r="I92" s="97">
        <v>616</v>
      </c>
      <c r="J92" s="297"/>
      <c r="K92" s="297"/>
      <c r="L92" s="322"/>
      <c r="M92" s="97"/>
      <c r="N92" s="243"/>
      <c r="O92" s="315"/>
      <c r="P92" s="315"/>
      <c r="S92" s="316"/>
    </row>
    <row r="93" spans="1:22" s="77" customFormat="1" ht="15" customHeight="1" x14ac:dyDescent="0.25">
      <c r="A93" s="225"/>
      <c r="B93" s="215"/>
      <c r="C93" s="140" t="s">
        <v>403</v>
      </c>
      <c r="D93" s="145"/>
      <c r="E93" s="97">
        <v>513</v>
      </c>
      <c r="F93" s="100"/>
      <c r="G93" s="100"/>
      <c r="H93" s="236" t="str">
        <f>IF(AND(F93&gt;=0,G93&gt;=0),"","ERROR")</f>
        <v/>
      </c>
      <c r="I93" s="97">
        <v>513</v>
      </c>
      <c r="J93" s="297"/>
      <c r="K93" s="297"/>
      <c r="L93" s="322"/>
      <c r="M93" s="97"/>
      <c r="N93" s="134"/>
      <c r="O93" s="315"/>
      <c r="P93" s="315"/>
      <c r="S93" s="316"/>
    </row>
    <row r="94" spans="1:22" s="77" customFormat="1" ht="15" customHeight="1" x14ac:dyDescent="0.25">
      <c r="A94" s="225"/>
      <c r="B94" s="215"/>
      <c r="C94" s="127" t="s">
        <v>405</v>
      </c>
      <c r="D94" s="145"/>
      <c r="E94" s="97">
        <v>617</v>
      </c>
      <c r="F94" s="100"/>
      <c r="G94" s="100"/>
      <c r="H94" s="320"/>
      <c r="I94" s="97">
        <v>617</v>
      </c>
      <c r="J94" s="297"/>
      <c r="K94" s="297"/>
      <c r="L94" s="322"/>
      <c r="M94" s="97"/>
      <c r="N94" s="243"/>
      <c r="O94" s="315"/>
      <c r="P94" s="315"/>
      <c r="S94" s="316"/>
    </row>
    <row r="95" spans="1:22" s="77" customFormat="1" ht="15" customHeight="1" x14ac:dyDescent="0.25">
      <c r="A95" s="225"/>
      <c r="B95" s="215"/>
      <c r="C95" s="140" t="s">
        <v>404</v>
      </c>
      <c r="D95" s="145"/>
      <c r="E95" s="97">
        <v>514</v>
      </c>
      <c r="F95" s="100"/>
      <c r="G95" s="100"/>
      <c r="H95" s="236" t="str">
        <f>IF(AND(F95&gt;=0,G95&gt;=0),"","ERROR")</f>
        <v/>
      </c>
      <c r="I95" s="97">
        <v>514</v>
      </c>
      <c r="J95" s="297"/>
      <c r="K95" s="297"/>
      <c r="L95" s="322"/>
      <c r="M95" s="97"/>
      <c r="N95" s="134"/>
      <c r="O95" s="315"/>
      <c r="P95" s="315"/>
      <c r="S95" s="316"/>
    </row>
    <row r="96" spans="1:22" s="77" customFormat="1" ht="15" customHeight="1" x14ac:dyDescent="0.25">
      <c r="A96" s="225"/>
      <c r="B96" s="215"/>
      <c r="C96" s="127" t="s">
        <v>405</v>
      </c>
      <c r="D96" s="145"/>
      <c r="E96" s="245">
        <v>618</v>
      </c>
      <c r="F96" s="100"/>
      <c r="G96" s="100"/>
      <c r="H96" s="320"/>
      <c r="I96" s="97">
        <v>618</v>
      </c>
      <c r="J96" s="297"/>
      <c r="K96" s="297"/>
      <c r="L96" s="322"/>
      <c r="M96" s="97"/>
      <c r="N96" s="243"/>
      <c r="O96" s="315"/>
      <c r="P96" s="315"/>
      <c r="S96" s="316"/>
    </row>
    <row r="97" spans="1:22" s="77" customFormat="1" ht="15" customHeight="1" x14ac:dyDescent="0.25">
      <c r="A97" s="225"/>
      <c r="B97" s="215"/>
      <c r="C97" s="153"/>
      <c r="D97" s="198"/>
      <c r="E97" s="91"/>
      <c r="F97" s="154"/>
      <c r="G97" s="154"/>
      <c r="H97" s="154"/>
      <c r="I97" s="97"/>
      <c r="J97" s="299"/>
      <c r="K97" s="299"/>
      <c r="L97" s="329"/>
      <c r="M97" s="97"/>
      <c r="N97" s="134"/>
      <c r="O97" s="315"/>
      <c r="P97" s="315"/>
      <c r="S97" s="316"/>
    </row>
    <row r="98" spans="1:22" s="77" customFormat="1" ht="15" customHeight="1" x14ac:dyDescent="0.25">
      <c r="A98" s="225"/>
      <c r="B98" s="215"/>
      <c r="C98" s="378" t="s">
        <v>238</v>
      </c>
      <c r="D98" s="356" t="s">
        <v>277</v>
      </c>
      <c r="E98" s="130"/>
      <c r="F98" s="369" t="s">
        <v>121</v>
      </c>
      <c r="G98" s="358" t="s">
        <v>102</v>
      </c>
      <c r="H98" s="155"/>
      <c r="I98" s="97"/>
      <c r="J98" s="298"/>
      <c r="K98" s="298"/>
      <c r="L98" s="327"/>
      <c r="M98" s="97"/>
      <c r="N98" s="134"/>
      <c r="O98" s="315"/>
      <c r="P98" s="315"/>
      <c r="S98" s="316"/>
    </row>
    <row r="99" spans="1:22" s="77" customFormat="1" ht="30" customHeight="1" x14ac:dyDescent="0.25">
      <c r="A99" s="225"/>
      <c r="B99" s="215"/>
      <c r="C99" s="378"/>
      <c r="D99" s="379"/>
      <c r="E99" s="133"/>
      <c r="F99" s="387"/>
      <c r="G99" s="388"/>
      <c r="H99" s="156"/>
      <c r="I99" s="97"/>
      <c r="J99" s="298"/>
      <c r="K99" s="298"/>
      <c r="L99" s="327"/>
      <c r="M99" s="97"/>
      <c r="N99" s="134"/>
      <c r="O99" s="315"/>
      <c r="P99" s="315"/>
      <c r="S99" s="316"/>
    </row>
    <row r="100" spans="1:22" s="77" customFormat="1" ht="15" customHeight="1" x14ac:dyDescent="0.35">
      <c r="A100" s="225"/>
      <c r="B100" s="215"/>
      <c r="C100" s="132"/>
      <c r="D100" s="357"/>
      <c r="E100" s="131"/>
      <c r="F100" s="370"/>
      <c r="G100" s="359"/>
      <c r="H100" s="158"/>
      <c r="I100" s="97"/>
      <c r="J100" s="244"/>
      <c r="K100" s="244"/>
      <c r="L100" s="327"/>
      <c r="M100" s="97"/>
      <c r="N100" s="134"/>
      <c r="O100" s="315"/>
      <c r="P100" s="315"/>
      <c r="S100" s="316"/>
    </row>
    <row r="101" spans="1:22" s="77" customFormat="1" ht="25" customHeight="1" x14ac:dyDescent="0.35">
      <c r="A101" s="225"/>
      <c r="B101" s="217"/>
      <c r="C101" s="132"/>
      <c r="D101" s="131"/>
      <c r="E101" s="131"/>
      <c r="F101" s="203" t="s">
        <v>222</v>
      </c>
      <c r="G101" s="157"/>
      <c r="H101" s="158"/>
      <c r="I101" s="97"/>
      <c r="J101" s="244"/>
      <c r="K101" s="244"/>
      <c r="L101" s="325"/>
      <c r="M101" s="97"/>
      <c r="N101" s="134"/>
      <c r="O101" s="315"/>
      <c r="P101" s="315"/>
      <c r="S101" s="316"/>
    </row>
    <row r="102" spans="1:22" s="77" customFormat="1" ht="15" customHeight="1" x14ac:dyDescent="0.25">
      <c r="A102" s="225"/>
      <c r="B102" s="215"/>
      <c r="C102" s="125" t="s">
        <v>239</v>
      </c>
      <c r="D102" s="142" t="s">
        <v>299</v>
      </c>
      <c r="E102" s="150">
        <v>515</v>
      </c>
      <c r="F102" s="242"/>
      <c r="G102" s="103" t="str">
        <f>IF(OR(VALUE(F102)=0,VALUE(F102)=1),"","ERROR")</f>
        <v/>
      </c>
      <c r="H102" s="154"/>
      <c r="I102" s="97">
        <v>515</v>
      </c>
      <c r="J102" s="82"/>
      <c r="K102" s="82"/>
      <c r="L102" s="325"/>
      <c r="M102" s="97"/>
      <c r="N102" s="134"/>
      <c r="O102" s="315"/>
      <c r="P102" s="315"/>
      <c r="S102" s="316"/>
    </row>
    <row r="103" spans="1:22" ht="15" customHeight="1" x14ac:dyDescent="0.25">
      <c r="A103" s="223"/>
      <c r="B103" s="82"/>
      <c r="C103" s="15"/>
      <c r="D103" s="34"/>
      <c r="E103" s="34"/>
      <c r="F103" s="15"/>
      <c r="G103" s="15"/>
      <c r="H103" s="15"/>
      <c r="I103" s="97"/>
      <c r="J103" s="82"/>
      <c r="K103" s="82"/>
      <c r="L103" s="329"/>
      <c r="M103" s="97"/>
      <c r="N103" s="134"/>
      <c r="O103" s="315"/>
      <c r="P103" s="315"/>
      <c r="V103" s="9"/>
    </row>
    <row r="104" spans="1:22" ht="15.5" x14ac:dyDescent="0.35">
      <c r="A104" s="223"/>
      <c r="B104" s="254" t="s">
        <v>33</v>
      </c>
      <c r="C104" s="80"/>
      <c r="D104" s="135"/>
      <c r="E104" s="135"/>
      <c r="F104" s="80"/>
      <c r="G104" s="80"/>
      <c r="H104" s="224"/>
      <c r="I104" s="97"/>
      <c r="J104" s="82"/>
      <c r="K104" s="82"/>
      <c r="L104" s="329"/>
      <c r="M104" s="97"/>
      <c r="N104" s="134"/>
      <c r="O104" s="315"/>
      <c r="P104" s="315"/>
      <c r="V104" s="9"/>
    </row>
    <row r="105" spans="1:22" ht="30" customHeight="1" x14ac:dyDescent="0.35">
      <c r="A105" s="223"/>
      <c r="B105" s="249" t="s">
        <v>34</v>
      </c>
      <c r="C105" s="4"/>
      <c r="D105" s="136"/>
      <c r="E105" s="136"/>
      <c r="F105" s="5"/>
      <c r="G105" s="17"/>
      <c r="H105" s="1"/>
      <c r="I105" s="97"/>
      <c r="J105" s="82"/>
      <c r="K105" s="82"/>
      <c r="L105" s="328"/>
      <c r="M105" s="97"/>
      <c r="N105" s="134"/>
      <c r="O105" s="315"/>
      <c r="P105" s="315"/>
      <c r="V105" s="9"/>
    </row>
    <row r="106" spans="1:22" ht="30" customHeight="1" x14ac:dyDescent="0.35">
      <c r="A106" s="223"/>
      <c r="B106" s="244"/>
      <c r="C106" s="4"/>
      <c r="D106" s="136"/>
      <c r="E106" s="136"/>
      <c r="F106" s="5"/>
      <c r="G106" s="6"/>
      <c r="H106" s="1"/>
      <c r="I106" s="97"/>
      <c r="J106" s="82"/>
      <c r="K106" s="82"/>
      <c r="L106" s="328"/>
      <c r="M106" s="97"/>
      <c r="N106" s="134"/>
      <c r="O106" s="315"/>
      <c r="P106" s="315"/>
      <c r="V106" s="9"/>
    </row>
    <row r="107" spans="1:22" ht="30" customHeight="1" x14ac:dyDescent="0.25">
      <c r="A107" s="223"/>
      <c r="B107" s="365" t="s">
        <v>35</v>
      </c>
      <c r="C107" s="366"/>
      <c r="D107" s="369" t="s">
        <v>278</v>
      </c>
      <c r="E107" s="137"/>
      <c r="F107" s="356" t="s">
        <v>36</v>
      </c>
      <c r="G107" s="358" t="s">
        <v>102</v>
      </c>
      <c r="I107" s="97"/>
      <c r="J107" s="82"/>
      <c r="K107" s="82"/>
      <c r="L107" s="327"/>
      <c r="M107" s="97"/>
      <c r="N107" s="304"/>
      <c r="O107" s="358" t="s">
        <v>102</v>
      </c>
      <c r="P107" s="358" t="s">
        <v>102</v>
      </c>
      <c r="Q107" s="384" t="s">
        <v>463</v>
      </c>
      <c r="R107" s="384" t="s">
        <v>464</v>
      </c>
      <c r="V107" s="9"/>
    </row>
    <row r="108" spans="1:22" ht="30" customHeight="1" x14ac:dyDescent="0.25">
      <c r="A108" s="223"/>
      <c r="B108" s="219"/>
      <c r="C108" s="10"/>
      <c r="D108" s="370"/>
      <c r="E108" s="138"/>
      <c r="F108" s="357"/>
      <c r="G108" s="359"/>
      <c r="I108" s="97"/>
      <c r="J108" s="296"/>
      <c r="K108" s="296"/>
      <c r="L108" s="327"/>
      <c r="M108" s="97"/>
      <c r="N108" s="304"/>
      <c r="O108" s="359"/>
      <c r="P108" s="359"/>
      <c r="Q108" s="384"/>
      <c r="R108" s="384"/>
      <c r="V108" s="9"/>
    </row>
    <row r="109" spans="1:22" ht="25" customHeight="1" x14ac:dyDescent="0.25">
      <c r="A109" s="223"/>
      <c r="B109" s="247"/>
      <c r="C109" s="10"/>
      <c r="D109" s="138"/>
      <c r="E109" s="202"/>
      <c r="F109" s="101" t="s">
        <v>6</v>
      </c>
      <c r="G109" s="34"/>
      <c r="I109" s="97"/>
      <c r="J109" s="296"/>
      <c r="K109" s="296"/>
      <c r="L109" s="325"/>
      <c r="M109" s="97"/>
      <c r="N109" s="304"/>
      <c r="O109" s="82"/>
      <c r="Q109" s="303"/>
      <c r="R109" s="303"/>
      <c r="V109" s="9"/>
    </row>
    <row r="110" spans="1:22" ht="15" customHeight="1" x14ac:dyDescent="0.25">
      <c r="A110" s="223"/>
      <c r="B110" s="219"/>
      <c r="C110" s="30" t="s">
        <v>159</v>
      </c>
      <c r="D110" s="145"/>
      <c r="E110" s="105"/>
      <c r="F110" s="143"/>
      <c r="G110" s="34"/>
      <c r="I110" s="97"/>
      <c r="J110" s="82"/>
      <c r="K110" s="82"/>
      <c r="L110" s="331"/>
      <c r="M110" s="97"/>
      <c r="N110" s="304"/>
      <c r="O110" s="82"/>
      <c r="Q110" s="303"/>
      <c r="R110" s="303"/>
      <c r="V110" s="9"/>
    </row>
    <row r="111" spans="1:22" ht="15" customHeight="1" x14ac:dyDescent="0.25">
      <c r="A111" s="223"/>
      <c r="B111" s="219"/>
      <c r="C111" s="31" t="s">
        <v>160</v>
      </c>
      <c r="D111" s="145"/>
      <c r="E111" s="106"/>
      <c r="F111" s="146"/>
      <c r="G111" s="34"/>
      <c r="I111" s="97"/>
      <c r="J111" s="297"/>
      <c r="K111" s="297"/>
      <c r="L111" s="331"/>
      <c r="M111" s="97"/>
      <c r="N111" s="304"/>
      <c r="O111" s="82"/>
      <c r="Q111" s="303"/>
      <c r="R111" s="303"/>
      <c r="V111" s="9"/>
    </row>
    <row r="112" spans="1:22" ht="15" customHeight="1" x14ac:dyDescent="0.25">
      <c r="A112" s="223"/>
      <c r="B112" s="219"/>
      <c r="C112" s="127" t="s">
        <v>161</v>
      </c>
      <c r="D112" s="145"/>
      <c r="E112" s="106"/>
      <c r="F112" s="146"/>
      <c r="G112" s="34"/>
      <c r="I112" s="97"/>
      <c r="J112" s="297"/>
      <c r="K112" s="297"/>
      <c r="L112" s="331"/>
      <c r="M112" s="97"/>
      <c r="N112" s="304"/>
      <c r="O112" s="82"/>
      <c r="Q112" s="303"/>
      <c r="R112" s="303"/>
      <c r="V112" s="9"/>
    </row>
    <row r="113" spans="1:22" ht="15" customHeight="1" x14ac:dyDescent="0.25">
      <c r="A113" s="223"/>
      <c r="B113" s="219"/>
      <c r="C113" s="168" t="s">
        <v>162</v>
      </c>
      <c r="D113" s="145"/>
      <c r="E113" s="106"/>
      <c r="F113" s="146"/>
      <c r="G113" s="34"/>
      <c r="I113" s="97"/>
      <c r="J113" s="297"/>
      <c r="K113" s="297"/>
      <c r="L113" s="331"/>
      <c r="M113" s="97"/>
      <c r="N113" s="304"/>
      <c r="O113" s="82"/>
      <c r="Q113" s="303"/>
      <c r="R113" s="303"/>
      <c r="V113" s="9"/>
    </row>
    <row r="114" spans="1:22" ht="15" customHeight="1" x14ac:dyDescent="0.25">
      <c r="A114" s="223"/>
      <c r="B114" s="219"/>
      <c r="C114" s="90" t="s">
        <v>125</v>
      </c>
      <c r="D114" s="142" t="s">
        <v>391</v>
      </c>
      <c r="E114" s="106">
        <v>69</v>
      </c>
      <c r="F114" s="280"/>
      <c r="G114" s="236" t="str">
        <f>IF(F114&gt;=0,"","ERROR")</f>
        <v/>
      </c>
      <c r="I114" s="97">
        <v>69</v>
      </c>
      <c r="J114" s="82"/>
      <c r="K114" s="82"/>
      <c r="L114" s="325"/>
      <c r="M114" s="97"/>
      <c r="N114" s="304"/>
      <c r="O114" s="82"/>
      <c r="Q114" s="319"/>
      <c r="R114" s="319"/>
      <c r="V114" s="9"/>
    </row>
    <row r="115" spans="1:22" ht="15" customHeight="1" x14ac:dyDescent="0.25">
      <c r="A115" s="223"/>
      <c r="B115" s="219"/>
      <c r="C115" s="168" t="s">
        <v>163</v>
      </c>
      <c r="D115" s="145"/>
      <c r="E115" s="106"/>
      <c r="F115" s="160"/>
      <c r="G115" s="34"/>
      <c r="I115" s="97"/>
      <c r="J115" s="297"/>
      <c r="K115" s="297"/>
      <c r="L115" s="329"/>
      <c r="M115" s="97"/>
      <c r="N115" s="304"/>
      <c r="O115" s="82"/>
      <c r="Q115" s="303"/>
      <c r="R115" s="303"/>
      <c r="V115" s="9"/>
    </row>
    <row r="116" spans="1:22" ht="25" customHeight="1" x14ac:dyDescent="0.25">
      <c r="A116" s="223"/>
      <c r="B116" s="219"/>
      <c r="C116" s="90" t="s">
        <v>126</v>
      </c>
      <c r="D116" s="142" t="s">
        <v>300</v>
      </c>
      <c r="E116" s="106">
        <v>70</v>
      </c>
      <c r="F116" s="280"/>
      <c r="G116" s="236" t="str">
        <f>IF(F116&gt;=0,"","ERROR")</f>
        <v/>
      </c>
      <c r="I116" s="97">
        <v>70</v>
      </c>
      <c r="J116" s="318"/>
      <c r="K116" s="318"/>
      <c r="L116" s="332"/>
      <c r="M116" s="97"/>
      <c r="N116" s="304"/>
      <c r="O116" s="82"/>
      <c r="Q116" s="282"/>
      <c r="R116" s="303"/>
      <c r="V116" s="9"/>
    </row>
    <row r="117" spans="1:22" ht="15" customHeight="1" x14ac:dyDescent="0.25">
      <c r="A117" s="223"/>
      <c r="B117" s="219"/>
      <c r="C117" s="90" t="s">
        <v>125</v>
      </c>
      <c r="D117" s="142" t="s">
        <v>300</v>
      </c>
      <c r="E117" s="106">
        <v>71</v>
      </c>
      <c r="F117" s="280"/>
      <c r="G117" s="236" t="str">
        <f>IF(F117&gt;=0,"","ERROR")</f>
        <v/>
      </c>
      <c r="I117" s="97">
        <v>71</v>
      </c>
      <c r="J117" s="318"/>
      <c r="K117" s="318"/>
      <c r="L117" s="322"/>
      <c r="M117" s="97"/>
      <c r="N117" s="304"/>
      <c r="O117" s="82"/>
      <c r="Q117" s="303"/>
      <c r="R117" s="303"/>
      <c r="V117" s="9"/>
    </row>
    <row r="118" spans="1:22" ht="15" customHeight="1" x14ac:dyDescent="0.25">
      <c r="A118" s="223"/>
      <c r="B118" s="219"/>
      <c r="C118" s="127" t="s">
        <v>164</v>
      </c>
      <c r="D118" s="145"/>
      <c r="E118" s="106"/>
      <c r="F118" s="160"/>
      <c r="G118" s="34"/>
      <c r="I118" s="97"/>
      <c r="J118" s="318"/>
      <c r="K118" s="318"/>
      <c r="L118" s="329"/>
      <c r="M118" s="97"/>
      <c r="N118" s="304"/>
      <c r="O118" s="82"/>
      <c r="Q118" s="303"/>
      <c r="R118" s="303"/>
      <c r="V118" s="9"/>
    </row>
    <row r="119" spans="1:22" ht="15" customHeight="1" x14ac:dyDescent="0.25">
      <c r="A119" s="223"/>
      <c r="B119" s="219"/>
      <c r="C119" s="168" t="s">
        <v>162</v>
      </c>
      <c r="D119" s="145"/>
      <c r="E119" s="106"/>
      <c r="F119" s="161"/>
      <c r="G119" s="34"/>
      <c r="I119" s="97"/>
      <c r="J119" s="318"/>
      <c r="K119" s="318"/>
      <c r="L119" s="333"/>
      <c r="M119" s="97"/>
      <c r="N119" s="304"/>
      <c r="O119" s="82"/>
      <c r="Q119" s="303"/>
      <c r="R119" s="303"/>
      <c r="V119" s="9"/>
    </row>
    <row r="120" spans="1:22" ht="15" customHeight="1" x14ac:dyDescent="0.25">
      <c r="A120" s="223"/>
      <c r="B120" s="219"/>
      <c r="C120" s="90" t="s">
        <v>125</v>
      </c>
      <c r="D120" s="142" t="s">
        <v>391</v>
      </c>
      <c r="E120" s="106">
        <v>73</v>
      </c>
      <c r="F120" s="280"/>
      <c r="G120" s="236" t="str">
        <f>IF(F120&gt;=0,"","ERROR")</f>
        <v/>
      </c>
      <c r="I120" s="97">
        <v>73</v>
      </c>
      <c r="J120" s="318"/>
      <c r="K120" s="318"/>
      <c r="L120" s="322"/>
      <c r="M120" s="97"/>
      <c r="N120" s="304"/>
      <c r="O120" s="82"/>
      <c r="Q120" s="303"/>
      <c r="R120" s="303"/>
      <c r="V120" s="9"/>
    </row>
    <row r="121" spans="1:22" ht="15" customHeight="1" x14ac:dyDescent="0.25">
      <c r="A121" s="223"/>
      <c r="B121" s="219"/>
      <c r="C121" s="168" t="s">
        <v>163</v>
      </c>
      <c r="D121" s="145"/>
      <c r="E121" s="106"/>
      <c r="F121" s="160"/>
      <c r="G121" s="34"/>
      <c r="I121" s="97"/>
      <c r="J121" s="318"/>
      <c r="K121" s="318"/>
      <c r="L121" s="329"/>
      <c r="M121" s="97"/>
      <c r="N121" s="304"/>
      <c r="O121" s="82"/>
      <c r="Q121" s="303"/>
      <c r="R121" s="303"/>
      <c r="V121" s="9"/>
    </row>
    <row r="122" spans="1:22" ht="25" customHeight="1" x14ac:dyDescent="0.25">
      <c r="A122" s="223"/>
      <c r="B122" s="219"/>
      <c r="C122" s="90" t="s">
        <v>126</v>
      </c>
      <c r="D122" s="142" t="s">
        <v>300</v>
      </c>
      <c r="E122" s="106">
        <v>74</v>
      </c>
      <c r="F122" s="280"/>
      <c r="G122" s="236" t="str">
        <f>IF(F122&gt;=0,"","ERROR")</f>
        <v/>
      </c>
      <c r="I122" s="97">
        <v>74</v>
      </c>
      <c r="J122" s="318"/>
      <c r="K122" s="318"/>
      <c r="L122" s="332"/>
      <c r="M122" s="97"/>
      <c r="N122" s="304"/>
      <c r="O122" s="82"/>
      <c r="Q122" s="315"/>
      <c r="R122" s="303"/>
      <c r="V122" s="9"/>
    </row>
    <row r="123" spans="1:22" ht="15" customHeight="1" x14ac:dyDescent="0.25">
      <c r="A123" s="223"/>
      <c r="B123" s="219"/>
      <c r="C123" s="90" t="s">
        <v>125</v>
      </c>
      <c r="D123" s="142" t="s">
        <v>300</v>
      </c>
      <c r="E123" s="106">
        <v>75</v>
      </c>
      <c r="F123" s="280"/>
      <c r="G123" s="236" t="str">
        <f>IF(F123&gt;=0,"","ERROR")</f>
        <v/>
      </c>
      <c r="I123" s="97">
        <v>75</v>
      </c>
      <c r="J123" s="297"/>
      <c r="K123" s="297"/>
      <c r="L123" s="322"/>
      <c r="M123" s="97"/>
      <c r="N123" s="304"/>
      <c r="O123" s="82"/>
      <c r="Q123" s="303"/>
      <c r="R123" s="303"/>
      <c r="V123" s="9"/>
    </row>
    <row r="124" spans="1:22" ht="15" customHeight="1" x14ac:dyDescent="0.25">
      <c r="A124" s="223"/>
      <c r="B124" s="219"/>
      <c r="C124" s="127" t="s">
        <v>37</v>
      </c>
      <c r="D124" s="142" t="s">
        <v>301</v>
      </c>
      <c r="E124" s="106">
        <v>76</v>
      </c>
      <c r="F124" s="280"/>
      <c r="G124" s="236" t="str">
        <f>IF(F124&gt;=0,"","ERROR")</f>
        <v/>
      </c>
      <c r="I124" s="97">
        <v>76</v>
      </c>
      <c r="J124" s="297"/>
      <c r="K124" s="297"/>
      <c r="L124" s="332"/>
      <c r="M124" s="97"/>
      <c r="N124" s="304"/>
      <c r="O124" s="82"/>
      <c r="V124" s="9"/>
    </row>
    <row r="125" spans="1:22" ht="25" customHeight="1" x14ac:dyDescent="0.25">
      <c r="A125" s="225"/>
      <c r="B125" s="219"/>
      <c r="C125" s="31" t="s">
        <v>165</v>
      </c>
      <c r="D125" s="142" t="s">
        <v>301</v>
      </c>
      <c r="E125" s="106">
        <v>77</v>
      </c>
      <c r="F125" s="280"/>
      <c r="G125" s="236" t="str">
        <f>IF(F125&gt;=0,"","ERROR")</f>
        <v/>
      </c>
      <c r="I125" s="97">
        <v>77</v>
      </c>
      <c r="J125" s="290" t="s">
        <v>437</v>
      </c>
      <c r="K125" s="140" t="s">
        <v>465</v>
      </c>
      <c r="L125" s="334"/>
      <c r="M125" s="97"/>
      <c r="N125" s="304"/>
      <c r="O125" s="82"/>
      <c r="Q125" s="103" t="str">
        <f>IF(COUNT(F114,F116:F117,F120,F122:F125,L125)=0,"",IF(COUNT(L125)&gt;0,IF(COUNT(F114,F116:F117,F120,F122:F125)=0,"","ERROR"),IF(COUNT(F114,F116:F117,F120,F122:F125)=8,"","ERROR")))</f>
        <v/>
      </c>
      <c r="R125" s="103" t="str">
        <f>IF(COUNT(F114,F116:F117,F120,F122:F125,L125)=0,"",IF(COUNT(L125)&gt;0,"facilitation applied","No facilitation applied"))</f>
        <v/>
      </c>
      <c r="V125" s="9"/>
    </row>
    <row r="126" spans="1:22" s="77" customFormat="1" ht="15" customHeight="1" x14ac:dyDescent="0.25">
      <c r="A126" s="225"/>
      <c r="B126" s="219"/>
      <c r="C126" s="162" t="s">
        <v>122</v>
      </c>
      <c r="D126" s="145"/>
      <c r="E126" s="97">
        <v>516</v>
      </c>
      <c r="F126" s="280"/>
      <c r="G126" s="236" t="str">
        <f>IF(AND(F126&lt;=F125,F126&gt;=0),"","ERROR")</f>
        <v/>
      </c>
      <c r="I126" s="97">
        <v>516</v>
      </c>
      <c r="J126" s="297"/>
      <c r="K126" s="297"/>
      <c r="L126" s="332"/>
      <c r="M126" s="97"/>
      <c r="N126" s="304"/>
      <c r="O126" s="82"/>
      <c r="Q126" s="303"/>
      <c r="R126" s="317"/>
      <c r="S126" s="316"/>
    </row>
    <row r="127" spans="1:22" ht="15" customHeight="1" x14ac:dyDescent="0.25">
      <c r="A127" s="225"/>
      <c r="B127" s="219"/>
      <c r="C127" s="31" t="s">
        <v>166</v>
      </c>
      <c r="D127" s="142" t="s">
        <v>302</v>
      </c>
      <c r="E127" s="97">
        <v>78</v>
      </c>
      <c r="F127" s="100"/>
      <c r="G127" s="236" t="str">
        <f>IF(F127&gt;=0,"","ERROR")</f>
        <v/>
      </c>
      <c r="I127" s="97">
        <v>78</v>
      </c>
      <c r="J127" s="297"/>
      <c r="K127" s="297"/>
      <c r="L127" s="332"/>
      <c r="M127" s="97"/>
      <c r="N127" s="304"/>
      <c r="O127" s="82"/>
      <c r="Q127" s="303"/>
      <c r="R127" s="317"/>
      <c r="V127" s="9"/>
    </row>
    <row r="128" spans="1:22" s="77" customFormat="1" ht="15" customHeight="1" x14ac:dyDescent="0.25">
      <c r="A128" s="225"/>
      <c r="B128" s="219"/>
      <c r="C128" s="162" t="s">
        <v>122</v>
      </c>
      <c r="D128" s="145"/>
      <c r="E128" s="97">
        <v>517</v>
      </c>
      <c r="F128" s="280"/>
      <c r="G128" s="236" t="str">
        <f>IF(AND(F128&lt;=F127,F128&gt;=0),"","ERROR")</f>
        <v/>
      </c>
      <c r="I128" s="97">
        <v>517</v>
      </c>
      <c r="J128" s="297"/>
      <c r="K128" s="297"/>
      <c r="L128" s="332"/>
      <c r="M128" s="97"/>
      <c r="N128" s="304"/>
      <c r="O128" s="82"/>
      <c r="Q128" s="303"/>
      <c r="R128" s="317"/>
      <c r="S128" s="316"/>
    </row>
    <row r="129" spans="1:22" ht="30" customHeight="1" x14ac:dyDescent="0.25">
      <c r="A129" s="225"/>
      <c r="B129" s="219"/>
      <c r="C129" s="31" t="s">
        <v>167</v>
      </c>
      <c r="D129" s="142" t="s">
        <v>392</v>
      </c>
      <c r="E129" s="106">
        <v>80</v>
      </c>
      <c r="F129" s="100"/>
      <c r="G129" s="236" t="str">
        <f>IF(F129&gt;=0,"","ERROR")</f>
        <v/>
      </c>
      <c r="I129" s="97">
        <v>80</v>
      </c>
      <c r="J129" s="297"/>
      <c r="K129" s="297"/>
      <c r="L129" s="332"/>
      <c r="M129" s="97"/>
      <c r="N129" s="304"/>
      <c r="O129" s="82"/>
      <c r="Q129" s="303"/>
      <c r="R129" s="317"/>
      <c r="V129" s="9"/>
    </row>
    <row r="130" spans="1:22" ht="15" customHeight="1" x14ac:dyDescent="0.25">
      <c r="A130" s="223"/>
      <c r="B130" s="219"/>
      <c r="C130" s="179" t="s">
        <v>38</v>
      </c>
      <c r="D130" s="145"/>
      <c r="E130" s="104">
        <v>81</v>
      </c>
      <c r="F130" s="100"/>
      <c r="G130" s="34"/>
      <c r="I130" s="97">
        <v>81</v>
      </c>
      <c r="J130" s="296"/>
      <c r="K130" s="296"/>
      <c r="L130" s="332"/>
      <c r="M130" s="97"/>
      <c r="N130" s="304"/>
      <c r="O130" s="103" t="str">
        <f>IF(ABS(F130-SUM(F114:F114,F116:F117,F120:F120,F122:F125,F127,F129:F129,L125))&gt;0.5,"ERROR","")</f>
        <v/>
      </c>
      <c r="Q130" s="303"/>
      <c r="R130" s="303"/>
      <c r="V130" s="9"/>
    </row>
    <row r="131" spans="1:22" ht="30" customHeight="1" x14ac:dyDescent="0.35">
      <c r="A131" s="223"/>
      <c r="B131" s="244"/>
      <c r="C131" s="4"/>
      <c r="D131" s="136"/>
      <c r="E131" s="136"/>
      <c r="F131" s="5"/>
      <c r="G131" s="34"/>
      <c r="H131" s="1"/>
      <c r="I131" s="97"/>
      <c r="J131" s="82"/>
      <c r="K131" s="82"/>
      <c r="L131" s="332"/>
      <c r="M131" s="97"/>
      <c r="N131" s="304"/>
      <c r="O131" s="116"/>
      <c r="Q131" s="303"/>
      <c r="R131" s="303"/>
      <c r="V131" s="9"/>
    </row>
    <row r="132" spans="1:22" ht="30" customHeight="1" x14ac:dyDescent="0.25">
      <c r="A132" s="223"/>
      <c r="B132" s="365" t="s">
        <v>39</v>
      </c>
      <c r="C132" s="366"/>
      <c r="D132" s="369" t="s">
        <v>278</v>
      </c>
      <c r="E132" s="137"/>
      <c r="F132" s="356" t="s">
        <v>36</v>
      </c>
      <c r="G132" s="358" t="s">
        <v>102</v>
      </c>
      <c r="I132" s="97"/>
      <c r="J132" s="82"/>
      <c r="K132" s="82"/>
      <c r="L132" s="332"/>
      <c r="M132" s="97"/>
      <c r="N132" s="304"/>
      <c r="O132" s="358" t="s">
        <v>102</v>
      </c>
      <c r="P132" s="358" t="s">
        <v>102</v>
      </c>
      <c r="Q132" s="384" t="s">
        <v>463</v>
      </c>
      <c r="R132" s="384" t="s">
        <v>464</v>
      </c>
      <c r="V132" s="9"/>
    </row>
    <row r="133" spans="1:22" ht="30" customHeight="1" x14ac:dyDescent="0.25">
      <c r="A133" s="223"/>
      <c r="B133" s="219"/>
      <c r="C133" s="10"/>
      <c r="D133" s="370"/>
      <c r="E133" s="138"/>
      <c r="F133" s="357"/>
      <c r="G133" s="359"/>
      <c r="I133" s="97"/>
      <c r="J133" s="296"/>
      <c r="K133" s="296"/>
      <c r="L133" s="332"/>
      <c r="M133" s="97"/>
      <c r="N133" s="304"/>
      <c r="O133" s="359"/>
      <c r="P133" s="359"/>
      <c r="Q133" s="384"/>
      <c r="R133" s="384"/>
      <c r="V133" s="9"/>
    </row>
    <row r="134" spans="1:22" ht="15" customHeight="1" x14ac:dyDescent="0.25">
      <c r="A134" s="223"/>
      <c r="B134" s="219"/>
      <c r="C134" s="88" t="s">
        <v>168</v>
      </c>
      <c r="D134" s="145"/>
      <c r="E134" s="105"/>
      <c r="F134" s="163"/>
      <c r="G134" s="34"/>
      <c r="I134" s="97"/>
      <c r="J134" s="297"/>
      <c r="K134" s="297"/>
      <c r="L134" s="332"/>
      <c r="M134" s="97"/>
      <c r="N134" s="304"/>
      <c r="O134" s="82"/>
      <c r="Q134" s="303"/>
      <c r="R134" s="303"/>
      <c r="V134" s="9"/>
    </row>
    <row r="135" spans="1:22" ht="15" customHeight="1" x14ac:dyDescent="0.25">
      <c r="A135" s="223"/>
      <c r="B135" s="219"/>
      <c r="C135" s="31" t="s">
        <v>169</v>
      </c>
      <c r="D135" s="145"/>
      <c r="E135" s="106"/>
      <c r="F135" s="163"/>
      <c r="G135" s="34"/>
      <c r="I135" s="97"/>
      <c r="J135" s="297"/>
      <c r="K135" s="297"/>
      <c r="L135" s="332"/>
      <c r="M135" s="97"/>
      <c r="N135" s="304"/>
      <c r="O135" s="82"/>
      <c r="Q135" s="303"/>
      <c r="R135" s="303"/>
      <c r="V135" s="9"/>
    </row>
    <row r="136" spans="1:22" ht="15" customHeight="1" x14ac:dyDescent="0.25">
      <c r="A136" s="223"/>
      <c r="B136" s="219"/>
      <c r="C136" s="127" t="s">
        <v>123</v>
      </c>
      <c r="D136" s="145"/>
      <c r="E136" s="106"/>
      <c r="F136" s="163"/>
      <c r="G136" s="34"/>
      <c r="I136" s="97"/>
      <c r="J136" s="284"/>
      <c r="K136" s="284"/>
      <c r="L136" s="332"/>
      <c r="M136" s="97"/>
      <c r="N136" s="304"/>
      <c r="O136" s="315"/>
      <c r="Q136" s="303"/>
      <c r="R136" s="303"/>
      <c r="V136" s="9"/>
    </row>
    <row r="137" spans="1:22" ht="15" customHeight="1" x14ac:dyDescent="0.25">
      <c r="A137" s="223"/>
      <c r="B137" s="219"/>
      <c r="C137" s="168" t="s">
        <v>160</v>
      </c>
      <c r="D137" s="145"/>
      <c r="E137" s="106"/>
      <c r="F137" s="163"/>
      <c r="G137" s="34"/>
      <c r="I137" s="97"/>
      <c r="J137" s="297"/>
      <c r="K137" s="297"/>
      <c r="L137" s="332"/>
      <c r="M137" s="97"/>
      <c r="N137" s="304"/>
      <c r="O137" s="82"/>
      <c r="Q137" s="303"/>
      <c r="R137" s="303"/>
      <c r="V137" s="9"/>
    </row>
    <row r="138" spans="1:22" ht="15" customHeight="1" x14ac:dyDescent="0.25">
      <c r="A138" s="223"/>
      <c r="B138" s="219"/>
      <c r="C138" s="90" t="s">
        <v>161</v>
      </c>
      <c r="D138" s="145"/>
      <c r="E138" s="106"/>
      <c r="F138" s="163"/>
      <c r="G138" s="34"/>
      <c r="I138" s="97"/>
      <c r="J138" s="297"/>
      <c r="K138" s="297"/>
      <c r="L138" s="332"/>
      <c r="M138" s="97"/>
      <c r="N138" s="304"/>
      <c r="O138" s="82"/>
      <c r="Q138" s="303"/>
      <c r="R138" s="303"/>
      <c r="V138" s="9"/>
    </row>
    <row r="139" spans="1:22" ht="15" customHeight="1" x14ac:dyDescent="0.25">
      <c r="A139" s="223"/>
      <c r="B139" s="219"/>
      <c r="C139" s="165" t="s">
        <v>162</v>
      </c>
      <c r="D139" s="145"/>
      <c r="E139" s="106"/>
      <c r="F139" s="163"/>
      <c r="G139" s="34"/>
      <c r="I139" s="97"/>
      <c r="J139" s="297"/>
      <c r="K139" s="297"/>
      <c r="L139" s="332"/>
      <c r="M139" s="97"/>
      <c r="N139" s="304"/>
      <c r="O139" s="82"/>
      <c r="Q139" s="303"/>
      <c r="R139" s="303"/>
      <c r="V139" s="9"/>
    </row>
    <row r="140" spans="1:22" ht="15" customHeight="1" x14ac:dyDescent="0.25">
      <c r="A140" s="223"/>
      <c r="B140" s="219"/>
      <c r="C140" s="126" t="s">
        <v>125</v>
      </c>
      <c r="D140" s="142" t="s">
        <v>391</v>
      </c>
      <c r="E140" s="106">
        <v>83</v>
      </c>
      <c r="F140" s="280"/>
      <c r="G140" s="236" t="str">
        <f>IF(F140&gt;=0,"","ERROR")</f>
        <v/>
      </c>
      <c r="I140" s="106">
        <v>83</v>
      </c>
      <c r="J140" s="297"/>
      <c r="K140" s="297"/>
      <c r="L140" s="332"/>
      <c r="M140" s="106"/>
      <c r="N140" s="304"/>
      <c r="O140" s="82"/>
      <c r="Q140" s="319"/>
      <c r="R140" s="319"/>
      <c r="V140" s="9"/>
    </row>
    <row r="141" spans="1:22" ht="15" customHeight="1" x14ac:dyDescent="0.25">
      <c r="A141" s="223"/>
      <c r="B141" s="219"/>
      <c r="C141" s="165" t="s">
        <v>163</v>
      </c>
      <c r="D141" s="145"/>
      <c r="E141" s="106"/>
      <c r="F141" s="160"/>
      <c r="G141" s="34"/>
      <c r="I141" s="106"/>
      <c r="J141" s="297"/>
      <c r="K141" s="297"/>
      <c r="L141" s="332"/>
      <c r="M141" s="106"/>
      <c r="N141" s="304"/>
      <c r="O141" s="82"/>
      <c r="Q141" s="303"/>
      <c r="R141" s="303"/>
      <c r="V141" s="9"/>
    </row>
    <row r="142" spans="1:22" ht="25" customHeight="1" x14ac:dyDescent="0.25">
      <c r="A142" s="223"/>
      <c r="B142" s="219"/>
      <c r="C142" s="126" t="s">
        <v>126</v>
      </c>
      <c r="D142" s="142" t="s">
        <v>303</v>
      </c>
      <c r="E142" s="106">
        <v>84</v>
      </c>
      <c r="F142" s="280"/>
      <c r="G142" s="236" t="str">
        <f>IF(F142&gt;=0,"","ERROR")</f>
        <v/>
      </c>
      <c r="I142" s="106">
        <v>84</v>
      </c>
      <c r="J142" s="318"/>
      <c r="K142" s="318"/>
      <c r="L142" s="332"/>
      <c r="M142" s="106"/>
      <c r="N142" s="304"/>
      <c r="O142" s="82"/>
      <c r="Q142" s="303"/>
      <c r="R142" s="303"/>
      <c r="V142" s="9"/>
    </row>
    <row r="143" spans="1:22" ht="15" customHeight="1" x14ac:dyDescent="0.25">
      <c r="A143" s="223"/>
      <c r="B143" s="219"/>
      <c r="C143" s="126" t="s">
        <v>125</v>
      </c>
      <c r="D143" s="142" t="s">
        <v>303</v>
      </c>
      <c r="E143" s="106">
        <v>85</v>
      </c>
      <c r="F143" s="280"/>
      <c r="G143" s="236" t="str">
        <f>IF(F143&gt;=0,"","ERROR")</f>
        <v/>
      </c>
      <c r="I143" s="106">
        <v>85</v>
      </c>
      <c r="J143" s="318"/>
      <c r="K143" s="318"/>
      <c r="L143" s="332"/>
      <c r="M143" s="106"/>
      <c r="N143" s="304"/>
      <c r="O143" s="82"/>
      <c r="Q143" s="303"/>
      <c r="R143" s="303"/>
      <c r="V143" s="9"/>
    </row>
    <row r="144" spans="1:22" ht="15" customHeight="1" x14ac:dyDescent="0.25">
      <c r="A144" s="223"/>
      <c r="B144" s="219"/>
      <c r="C144" s="90" t="s">
        <v>164</v>
      </c>
      <c r="D144" s="145"/>
      <c r="E144" s="106"/>
      <c r="F144" s="160"/>
      <c r="G144" s="34"/>
      <c r="I144" s="106"/>
      <c r="J144" s="318"/>
      <c r="K144" s="318"/>
      <c r="L144" s="332"/>
      <c r="M144" s="106"/>
      <c r="N144" s="304"/>
      <c r="O144" s="82"/>
      <c r="Q144" s="303"/>
      <c r="R144" s="303"/>
      <c r="V144" s="9"/>
    </row>
    <row r="145" spans="1:29" ht="15" customHeight="1" x14ac:dyDescent="0.25">
      <c r="A145" s="223"/>
      <c r="B145" s="219"/>
      <c r="C145" s="165" t="s">
        <v>162</v>
      </c>
      <c r="D145" s="145"/>
      <c r="E145" s="106"/>
      <c r="F145" s="160"/>
      <c r="G145" s="34"/>
      <c r="I145" s="106"/>
      <c r="J145" s="318"/>
      <c r="K145" s="318"/>
      <c r="L145" s="332"/>
      <c r="M145" s="106"/>
      <c r="N145" s="304"/>
      <c r="O145" s="82"/>
      <c r="Q145" s="303"/>
      <c r="R145" s="303"/>
      <c r="V145" s="9"/>
    </row>
    <row r="146" spans="1:29" ht="15" customHeight="1" x14ac:dyDescent="0.25">
      <c r="A146" s="223"/>
      <c r="B146" s="219"/>
      <c r="C146" s="126" t="s">
        <v>125</v>
      </c>
      <c r="D146" s="142" t="s">
        <v>391</v>
      </c>
      <c r="E146" s="106">
        <v>87</v>
      </c>
      <c r="F146" s="280"/>
      <c r="G146" s="236" t="str">
        <f>IF(F146&gt;=0,"","ERROR")</f>
        <v/>
      </c>
      <c r="I146" s="106">
        <v>87</v>
      </c>
      <c r="J146" s="318"/>
      <c r="K146" s="318"/>
      <c r="L146" s="332"/>
      <c r="M146" s="106"/>
      <c r="N146" s="304"/>
      <c r="O146" s="82"/>
      <c r="Q146" s="303"/>
      <c r="R146" s="315"/>
      <c r="V146" s="9"/>
    </row>
    <row r="147" spans="1:29" ht="15" customHeight="1" x14ac:dyDescent="0.25">
      <c r="A147" s="223"/>
      <c r="B147" s="219"/>
      <c r="C147" s="165" t="s">
        <v>163</v>
      </c>
      <c r="D147" s="145"/>
      <c r="E147" s="106"/>
      <c r="F147" s="160"/>
      <c r="G147" s="34"/>
      <c r="I147" s="106"/>
      <c r="J147" s="318"/>
      <c r="K147" s="318"/>
      <c r="L147" s="332"/>
      <c r="M147" s="106"/>
      <c r="N147" s="304"/>
      <c r="O147" s="82"/>
      <c r="Q147" s="303"/>
      <c r="R147" s="303"/>
      <c r="V147" s="9"/>
    </row>
    <row r="148" spans="1:29" ht="25" customHeight="1" x14ac:dyDescent="0.25">
      <c r="A148" s="223"/>
      <c r="B148" s="219"/>
      <c r="C148" s="126" t="s">
        <v>126</v>
      </c>
      <c r="D148" s="142" t="s">
        <v>303</v>
      </c>
      <c r="E148" s="106">
        <v>88</v>
      </c>
      <c r="F148" s="280"/>
      <c r="G148" s="236" t="str">
        <f>IF(F148&gt;=0,"","ERROR")</f>
        <v/>
      </c>
      <c r="I148" s="106">
        <v>88</v>
      </c>
      <c r="J148" s="318"/>
      <c r="K148" s="318"/>
      <c r="L148" s="332"/>
      <c r="M148" s="106"/>
      <c r="N148" s="304"/>
      <c r="O148" s="82"/>
      <c r="Q148" s="303"/>
      <c r="R148" s="303"/>
      <c r="V148" s="9"/>
    </row>
    <row r="149" spans="1:29" ht="15" customHeight="1" x14ac:dyDescent="0.25">
      <c r="A149" s="223"/>
      <c r="B149" s="219"/>
      <c r="C149" s="126" t="s">
        <v>125</v>
      </c>
      <c r="D149" s="142" t="s">
        <v>303</v>
      </c>
      <c r="E149" s="106">
        <v>89</v>
      </c>
      <c r="F149" s="280"/>
      <c r="G149" s="236" t="str">
        <f>IF(F149&gt;=0,"","ERROR")</f>
        <v/>
      </c>
      <c r="I149" s="106">
        <v>89</v>
      </c>
      <c r="J149" s="297"/>
      <c r="K149" s="297"/>
      <c r="L149" s="332"/>
      <c r="M149" s="106"/>
      <c r="N149" s="304"/>
      <c r="O149" s="82"/>
      <c r="Q149" s="303"/>
      <c r="R149" s="303"/>
      <c r="V149" s="9"/>
    </row>
    <row r="150" spans="1:29" ht="15" customHeight="1" x14ac:dyDescent="0.25">
      <c r="A150" s="223"/>
      <c r="B150" s="219"/>
      <c r="C150" s="90" t="s">
        <v>37</v>
      </c>
      <c r="D150" s="142" t="s">
        <v>304</v>
      </c>
      <c r="E150" s="106">
        <v>90</v>
      </c>
      <c r="F150" s="280"/>
      <c r="G150" s="236" t="str">
        <f>IF(F150&gt;=0,"","ERROR")</f>
        <v/>
      </c>
      <c r="I150" s="106">
        <v>90</v>
      </c>
      <c r="J150" s="297"/>
      <c r="K150" s="297"/>
      <c r="L150" s="332"/>
      <c r="M150" s="106"/>
      <c r="N150" s="304"/>
      <c r="O150" s="82"/>
      <c r="V150" s="9"/>
    </row>
    <row r="151" spans="1:29" ht="40" customHeight="1" x14ac:dyDescent="0.25">
      <c r="A151" s="225"/>
      <c r="B151" s="219"/>
      <c r="C151" s="168" t="s">
        <v>88</v>
      </c>
      <c r="D151" s="142" t="s">
        <v>304</v>
      </c>
      <c r="E151" s="106">
        <v>91</v>
      </c>
      <c r="F151" s="280"/>
      <c r="G151" s="236" t="str">
        <f>IF(F151&gt;=0,"","ERROR")</f>
        <v/>
      </c>
      <c r="I151" s="106">
        <v>91</v>
      </c>
      <c r="J151" s="290" t="s">
        <v>438</v>
      </c>
      <c r="K151" s="140" t="s">
        <v>466</v>
      </c>
      <c r="L151" s="334"/>
      <c r="M151" s="106"/>
      <c r="N151" s="304"/>
      <c r="O151" s="82"/>
      <c r="Q151" s="103" t="str">
        <f>IF(COUNT(F140,F142:F143,F146,F148:F151,L151)=0,"",IF(COUNT(L151)&gt;0,IF(COUNT(F140,F142:F143,F146,F148:F151)=0,"","ERROR"),IF(COUNT(F140,F142:F143,F146,F148:F151)=8,"","ERROR")))</f>
        <v/>
      </c>
      <c r="R151" s="103" t="str">
        <f>IF(COUNT(F140,F142:F143,F146,F148:F151,L151)=0,"",IF(COUNT(L151)&gt;0,"facilitation applied","No facilitation applied"))</f>
        <v/>
      </c>
      <c r="V151" s="9"/>
    </row>
    <row r="152" spans="1:29" ht="15" customHeight="1" x14ac:dyDescent="0.25">
      <c r="A152" s="225"/>
      <c r="B152" s="219"/>
      <c r="C152" s="127" t="s">
        <v>124</v>
      </c>
      <c r="D152" s="142" t="s">
        <v>305</v>
      </c>
      <c r="E152" s="106">
        <v>271</v>
      </c>
      <c r="F152" s="100"/>
      <c r="G152" s="236" t="str">
        <f>IF(F152&gt;=0,"","ERROR")</f>
        <v/>
      </c>
      <c r="I152" s="106">
        <v>271</v>
      </c>
      <c r="J152" s="284"/>
      <c r="K152" s="284"/>
      <c r="L152" s="332"/>
      <c r="M152" s="106"/>
      <c r="N152" s="305"/>
      <c r="O152" s="82"/>
      <c r="P152" s="77"/>
      <c r="Q152" s="303"/>
      <c r="R152" s="303"/>
      <c r="V152" s="9"/>
    </row>
    <row r="153" spans="1:29" ht="15" customHeight="1" x14ac:dyDescent="0.25">
      <c r="A153" s="223"/>
      <c r="B153" s="219"/>
      <c r="C153" s="31" t="s">
        <v>170</v>
      </c>
      <c r="D153" s="145"/>
      <c r="E153" s="106"/>
      <c r="F153" s="160"/>
      <c r="G153" s="34"/>
      <c r="I153" s="106"/>
      <c r="J153" s="297"/>
      <c r="K153" s="297"/>
      <c r="L153" s="332"/>
      <c r="M153" s="106"/>
      <c r="N153" s="304"/>
      <c r="O153" s="82"/>
      <c r="Q153" s="303"/>
      <c r="R153" s="303"/>
      <c r="V153" s="9"/>
    </row>
    <row r="154" spans="1:29" ht="15" customHeight="1" x14ac:dyDescent="0.25">
      <c r="A154" s="223"/>
      <c r="B154" s="219"/>
      <c r="C154" s="162" t="s">
        <v>171</v>
      </c>
      <c r="D154" s="145"/>
      <c r="E154" s="106"/>
      <c r="F154" s="163"/>
      <c r="G154" s="34"/>
      <c r="I154" s="106"/>
      <c r="J154" s="297"/>
      <c r="K154" s="297"/>
      <c r="L154" s="332"/>
      <c r="M154" s="106"/>
      <c r="N154" s="304"/>
      <c r="O154" s="82"/>
      <c r="Q154" s="303"/>
      <c r="R154" s="303"/>
      <c r="V154" s="9"/>
    </row>
    <row r="155" spans="1:29" ht="15" customHeight="1" x14ac:dyDescent="0.25">
      <c r="A155" s="223"/>
      <c r="B155" s="219"/>
      <c r="C155" s="164" t="s">
        <v>123</v>
      </c>
      <c r="D155" s="145"/>
      <c r="E155" s="106"/>
      <c r="F155" s="163"/>
      <c r="G155" s="34"/>
      <c r="I155" s="106"/>
      <c r="J155" s="284"/>
      <c r="K155" s="284"/>
      <c r="L155" s="332"/>
      <c r="M155" s="106"/>
      <c r="N155" s="304"/>
      <c r="O155" s="315"/>
      <c r="Q155" s="303"/>
      <c r="R155" s="303"/>
      <c r="V155" s="9"/>
    </row>
    <row r="156" spans="1:29" ht="15" customHeight="1" x14ac:dyDescent="0.25">
      <c r="A156" s="223"/>
      <c r="B156" s="219"/>
      <c r="C156" s="90" t="s">
        <v>172</v>
      </c>
      <c r="D156" s="145"/>
      <c r="E156" s="97">
        <v>94</v>
      </c>
      <c r="F156" s="207"/>
      <c r="G156" s="34"/>
      <c r="I156" s="97">
        <v>94</v>
      </c>
      <c r="J156" s="297"/>
      <c r="K156" s="297"/>
      <c r="L156" s="332"/>
      <c r="M156" s="97"/>
      <c r="N156" s="304"/>
      <c r="O156" s="82"/>
      <c r="Q156" s="303"/>
      <c r="R156" s="303"/>
      <c r="V156" s="9"/>
    </row>
    <row r="157" spans="1:29" ht="15" customHeight="1" x14ac:dyDescent="0.25">
      <c r="A157" s="223"/>
      <c r="B157" s="219"/>
      <c r="C157" s="165" t="s">
        <v>125</v>
      </c>
      <c r="D157" s="142" t="s">
        <v>391</v>
      </c>
      <c r="E157" s="97">
        <v>518</v>
      </c>
      <c r="F157" s="280"/>
      <c r="G157" s="236" t="str">
        <f>IF(F157&gt;=0,"","ERROR")</f>
        <v/>
      </c>
      <c r="I157" s="97">
        <v>518</v>
      </c>
      <c r="J157" s="297"/>
      <c r="K157" s="297"/>
      <c r="L157" s="332"/>
      <c r="M157" s="97"/>
      <c r="N157" s="304"/>
      <c r="O157" s="82"/>
      <c r="Q157" s="318"/>
      <c r="R157" s="318"/>
      <c r="V157" s="9"/>
    </row>
    <row r="158" spans="1:29" s="2" customFormat="1" ht="15" customHeight="1" x14ac:dyDescent="0.25">
      <c r="A158" s="226"/>
      <c r="B158" s="219"/>
      <c r="C158" s="90" t="s">
        <v>173</v>
      </c>
      <c r="D158" s="145"/>
      <c r="E158" s="97">
        <v>95</v>
      </c>
      <c r="F158" s="207"/>
      <c r="G158" s="34"/>
      <c r="I158" s="97">
        <v>95</v>
      </c>
      <c r="J158" s="297"/>
      <c r="K158" s="297"/>
      <c r="L158" s="332"/>
      <c r="M158" s="97"/>
      <c r="N158" s="304"/>
      <c r="O158" s="82"/>
      <c r="P158" s="1"/>
      <c r="Q158" s="303"/>
      <c r="R158" s="303"/>
      <c r="S158" s="316"/>
      <c r="T158" s="1"/>
      <c r="U158" s="1"/>
      <c r="V158" s="1"/>
      <c r="W158" s="1"/>
      <c r="X158" s="1"/>
      <c r="Y158" s="1"/>
      <c r="Z158" s="1"/>
      <c r="AA158" s="1"/>
      <c r="AB158" s="1"/>
      <c r="AC158" s="1"/>
    </row>
    <row r="159" spans="1:29" s="2" customFormat="1" ht="40" customHeight="1" x14ac:dyDescent="0.25">
      <c r="A159" s="226"/>
      <c r="B159" s="219"/>
      <c r="C159" s="165" t="s">
        <v>126</v>
      </c>
      <c r="D159" s="142" t="s">
        <v>306</v>
      </c>
      <c r="E159" s="97">
        <v>519</v>
      </c>
      <c r="F159" s="280"/>
      <c r="G159" s="236" t="str">
        <f>IF(F159&gt;=0,"","ERROR")</f>
        <v/>
      </c>
      <c r="I159" s="97">
        <v>519</v>
      </c>
      <c r="J159" s="318"/>
      <c r="K159" s="318"/>
      <c r="L159" s="332"/>
      <c r="M159" s="97"/>
      <c r="N159" s="304"/>
      <c r="O159" s="82"/>
      <c r="P159" s="9"/>
      <c r="Q159" s="303"/>
      <c r="R159" s="303"/>
      <c r="S159" s="316"/>
      <c r="T159" s="1"/>
      <c r="U159" s="1"/>
      <c r="V159" s="1"/>
      <c r="W159" s="1"/>
      <c r="X159" s="1"/>
      <c r="Y159" s="1"/>
      <c r="Z159" s="1"/>
      <c r="AA159" s="1"/>
      <c r="AB159" s="1"/>
      <c r="AC159" s="1"/>
    </row>
    <row r="160" spans="1:29" s="2" customFormat="1" ht="15" customHeight="1" x14ac:dyDescent="0.25">
      <c r="A160" s="226"/>
      <c r="B160" s="219"/>
      <c r="C160" s="165" t="s">
        <v>125</v>
      </c>
      <c r="D160" s="142" t="s">
        <v>306</v>
      </c>
      <c r="E160" s="97">
        <v>520</v>
      </c>
      <c r="F160" s="280"/>
      <c r="G160" s="236" t="str">
        <f>IF(F160&gt;=0,"","ERROR")</f>
        <v/>
      </c>
      <c r="I160" s="97">
        <v>520</v>
      </c>
      <c r="J160" s="297"/>
      <c r="K160" s="297"/>
      <c r="L160" s="332"/>
      <c r="M160" s="97"/>
      <c r="N160" s="304"/>
      <c r="O160" s="82"/>
      <c r="P160" s="9"/>
      <c r="Q160" s="303"/>
      <c r="R160" s="303"/>
      <c r="S160" s="316"/>
      <c r="T160" s="1"/>
      <c r="U160" s="1"/>
      <c r="V160" s="1"/>
      <c r="W160" s="1"/>
      <c r="X160" s="1"/>
      <c r="Y160" s="1"/>
      <c r="Z160" s="1"/>
      <c r="AA160" s="1"/>
      <c r="AB160" s="1"/>
      <c r="AC160" s="1"/>
    </row>
    <row r="161" spans="1:22" ht="40" customHeight="1" x14ac:dyDescent="0.25">
      <c r="A161" s="223"/>
      <c r="B161" s="219"/>
      <c r="C161" s="90" t="s">
        <v>88</v>
      </c>
      <c r="D161" s="142" t="s">
        <v>307</v>
      </c>
      <c r="E161" s="97">
        <v>96</v>
      </c>
      <c r="F161" s="280"/>
      <c r="G161" s="236" t="str">
        <f>IF(F161&gt;=0,"","ERROR")</f>
        <v/>
      </c>
      <c r="I161" s="97">
        <v>96</v>
      </c>
      <c r="J161" s="290" t="s">
        <v>439</v>
      </c>
      <c r="K161" s="140" t="s">
        <v>440</v>
      </c>
      <c r="L161" s="334"/>
      <c r="M161" s="97"/>
      <c r="N161" s="304"/>
      <c r="O161" s="82"/>
      <c r="Q161" s="103" t="str">
        <f>IF(COUNT(F157,F159:F161,L161)=0,"",IF(COUNT(L161)&gt;0,IF(COUNT(F157,F159:F161)=0,"","ERROR"),IF(COUNT(F157,F159:F161)=4,"","ERROR")))</f>
        <v/>
      </c>
      <c r="R161" s="103" t="str">
        <f>IF(COUNT(F157,F159:F161,L161)=0,"",IF(COUNT(L161)&gt;0,"facilitation applied","No facilitation applied"))</f>
        <v/>
      </c>
      <c r="V161" s="9"/>
    </row>
    <row r="162" spans="1:22" ht="15" customHeight="1" x14ac:dyDescent="0.25">
      <c r="A162" s="223"/>
      <c r="B162" s="219"/>
      <c r="C162" s="168" t="s">
        <v>124</v>
      </c>
      <c r="D162" s="142" t="s">
        <v>305</v>
      </c>
      <c r="E162" s="97">
        <v>274</v>
      </c>
      <c r="F162" s="100"/>
      <c r="G162" s="236" t="str">
        <f>IF(F162&gt;=0,"","ERROR")</f>
        <v/>
      </c>
      <c r="I162" s="97">
        <v>274</v>
      </c>
      <c r="J162" s="284"/>
      <c r="K162" s="284"/>
      <c r="L162" s="332"/>
      <c r="M162" s="97"/>
      <c r="N162" s="304"/>
      <c r="O162" s="315"/>
      <c r="Q162" s="303"/>
      <c r="R162" s="303"/>
      <c r="V162" s="9"/>
    </row>
    <row r="163" spans="1:22" ht="15" customHeight="1" x14ac:dyDescent="0.25">
      <c r="A163" s="223"/>
      <c r="B163" s="219"/>
      <c r="C163" s="162" t="s">
        <v>174</v>
      </c>
      <c r="D163" s="145"/>
      <c r="E163" s="97"/>
      <c r="F163" s="160"/>
      <c r="G163" s="34"/>
      <c r="I163" s="97"/>
      <c r="J163" s="297"/>
      <c r="K163" s="297"/>
      <c r="L163" s="332"/>
      <c r="M163" s="97"/>
      <c r="N163" s="304"/>
      <c r="O163" s="82"/>
      <c r="Q163" s="303"/>
      <c r="R163" s="303"/>
      <c r="V163" s="9"/>
    </row>
    <row r="164" spans="1:22" ht="15" customHeight="1" x14ac:dyDescent="0.25">
      <c r="A164" s="223"/>
      <c r="B164" s="219"/>
      <c r="C164" s="168" t="s">
        <v>172</v>
      </c>
      <c r="D164" s="145"/>
      <c r="E164" s="97">
        <v>97</v>
      </c>
      <c r="F164" s="207"/>
      <c r="G164" s="34"/>
      <c r="I164" s="97">
        <v>97</v>
      </c>
      <c r="J164" s="297"/>
      <c r="K164" s="297"/>
      <c r="L164" s="332"/>
      <c r="M164" s="97"/>
      <c r="N164" s="304"/>
      <c r="O164" s="82"/>
      <c r="Q164" s="303"/>
      <c r="R164" s="303"/>
      <c r="V164" s="9"/>
    </row>
    <row r="165" spans="1:22" ht="15" customHeight="1" x14ac:dyDescent="0.25">
      <c r="A165" s="223"/>
      <c r="B165" s="219"/>
      <c r="C165" s="90" t="s">
        <v>125</v>
      </c>
      <c r="D165" s="142" t="s">
        <v>391</v>
      </c>
      <c r="E165" s="97">
        <v>521</v>
      </c>
      <c r="F165" s="280"/>
      <c r="G165" s="236" t="str">
        <f>IF(F165&gt;=0,"","ERROR")</f>
        <v/>
      </c>
      <c r="I165" s="97">
        <v>521</v>
      </c>
      <c r="J165" s="297"/>
      <c r="K165" s="297"/>
      <c r="L165" s="332"/>
      <c r="M165" s="97"/>
      <c r="N165" s="304"/>
      <c r="O165" s="82"/>
      <c r="Q165" s="318"/>
      <c r="R165" s="318"/>
      <c r="V165" s="9"/>
    </row>
    <row r="166" spans="1:22" ht="15" customHeight="1" x14ac:dyDescent="0.25">
      <c r="A166" s="226"/>
      <c r="B166" s="219"/>
      <c r="C166" s="168" t="s">
        <v>173</v>
      </c>
      <c r="D166" s="145"/>
      <c r="E166" s="97">
        <v>98</v>
      </c>
      <c r="F166" s="207"/>
      <c r="G166" s="34"/>
      <c r="I166" s="97">
        <v>98</v>
      </c>
      <c r="J166" s="297"/>
      <c r="K166" s="297"/>
      <c r="L166" s="332"/>
      <c r="M166" s="97"/>
      <c r="N166" s="304"/>
      <c r="O166" s="82"/>
      <c r="Q166" s="303"/>
      <c r="R166" s="303"/>
      <c r="V166" s="9"/>
    </row>
    <row r="167" spans="1:22" ht="40" customHeight="1" x14ac:dyDescent="0.25">
      <c r="A167" s="223"/>
      <c r="B167" s="219"/>
      <c r="C167" s="90" t="s">
        <v>126</v>
      </c>
      <c r="D167" s="142" t="s">
        <v>306</v>
      </c>
      <c r="E167" s="97">
        <v>522</v>
      </c>
      <c r="F167" s="280"/>
      <c r="G167" s="236" t="str">
        <f>IF(F167&gt;=0,"","ERROR")</f>
        <v/>
      </c>
      <c r="I167" s="97">
        <v>522</v>
      </c>
      <c r="J167" s="318"/>
      <c r="K167" s="318"/>
      <c r="L167" s="332"/>
      <c r="M167" s="97"/>
      <c r="N167" s="304"/>
      <c r="O167" s="82"/>
      <c r="Q167" s="303"/>
      <c r="R167" s="303"/>
      <c r="V167" s="9"/>
    </row>
    <row r="168" spans="1:22" ht="15" customHeight="1" x14ac:dyDescent="0.25">
      <c r="A168" s="223"/>
      <c r="B168" s="219"/>
      <c r="C168" s="90" t="s">
        <v>125</v>
      </c>
      <c r="D168" s="142" t="s">
        <v>306</v>
      </c>
      <c r="E168" s="97">
        <v>523</v>
      </c>
      <c r="F168" s="280"/>
      <c r="G168" s="236" t="str">
        <f>IF(F168&gt;=0,"","ERROR")</f>
        <v/>
      </c>
      <c r="I168" s="97">
        <v>523</v>
      </c>
      <c r="J168" s="297"/>
      <c r="K168" s="297"/>
      <c r="L168" s="332"/>
      <c r="M168" s="97"/>
      <c r="N168" s="304"/>
      <c r="O168" s="82"/>
      <c r="Q168" s="303"/>
      <c r="R168" s="303"/>
      <c r="V168" s="9"/>
    </row>
    <row r="169" spans="1:22" ht="40" customHeight="1" x14ac:dyDescent="0.25">
      <c r="A169" s="223"/>
      <c r="B169" s="219"/>
      <c r="C169" s="168" t="s">
        <v>88</v>
      </c>
      <c r="D169" s="142" t="s">
        <v>307</v>
      </c>
      <c r="E169" s="97">
        <v>99</v>
      </c>
      <c r="F169" s="280"/>
      <c r="G169" s="236" t="str">
        <f>IF(F169&gt;=0,"","ERROR")</f>
        <v/>
      </c>
      <c r="I169" s="97">
        <v>99</v>
      </c>
      <c r="J169" s="290" t="s">
        <v>441</v>
      </c>
      <c r="K169" s="140" t="s">
        <v>442</v>
      </c>
      <c r="L169" s="334"/>
      <c r="M169" s="97"/>
      <c r="N169" s="304"/>
      <c r="O169" s="82"/>
      <c r="Q169" s="103" t="str">
        <f>IF(COUNT(F165,F167:F169,L169)=0,"",IF(COUNT(L169)&gt;0,IF(COUNT(F165,F167:F169)=0,"","ERROR"),IF(COUNT(F165,F167:F169)=4,"","ERROR")))</f>
        <v/>
      </c>
      <c r="R169" s="103" t="str">
        <f>IF(COUNT(F165,F167:F169,L169)=0,"",IF(COUNT(L169)&gt;0,"facilitation applied","No facilitation applied"))</f>
        <v/>
      </c>
      <c r="V169" s="9"/>
    </row>
    <row r="170" spans="1:22" ht="15" customHeight="1" x14ac:dyDescent="0.25">
      <c r="A170" s="223"/>
      <c r="B170" s="219"/>
      <c r="C170" s="162" t="s">
        <v>175</v>
      </c>
      <c r="D170" s="145"/>
      <c r="E170" s="97"/>
      <c r="F170" s="160"/>
      <c r="G170" s="34"/>
      <c r="I170" s="97"/>
      <c r="J170" s="297"/>
      <c r="K170" s="297"/>
      <c r="L170" s="332"/>
      <c r="M170" s="97"/>
      <c r="N170" s="304"/>
      <c r="O170" s="82"/>
      <c r="Q170" s="303"/>
      <c r="R170" s="303"/>
      <c r="V170" s="9"/>
    </row>
    <row r="171" spans="1:22" ht="15" customHeight="1" x14ac:dyDescent="0.25">
      <c r="A171" s="223"/>
      <c r="B171" s="219"/>
      <c r="C171" s="164" t="s">
        <v>123</v>
      </c>
      <c r="D171" s="145"/>
      <c r="E171" s="97"/>
      <c r="F171" s="160"/>
      <c r="G171" s="34"/>
      <c r="I171" s="97"/>
      <c r="J171" s="284"/>
      <c r="K171" s="284"/>
      <c r="L171" s="332"/>
      <c r="M171" s="97"/>
      <c r="N171" s="304"/>
      <c r="O171" s="315"/>
      <c r="Q171" s="303"/>
      <c r="R171" s="303"/>
      <c r="V171" s="9"/>
    </row>
    <row r="172" spans="1:22" ht="15" customHeight="1" x14ac:dyDescent="0.25">
      <c r="A172" s="227"/>
      <c r="B172" s="220"/>
      <c r="C172" s="90" t="s">
        <v>172</v>
      </c>
      <c r="D172" s="199"/>
      <c r="E172" s="97">
        <v>100</v>
      </c>
      <c r="F172" s="207"/>
      <c r="G172" s="34"/>
      <c r="I172" s="97">
        <v>100</v>
      </c>
      <c r="J172" s="297"/>
      <c r="K172" s="297"/>
      <c r="L172" s="332"/>
      <c r="M172" s="97"/>
      <c r="N172" s="304"/>
      <c r="O172" s="82"/>
      <c r="Q172" s="303"/>
      <c r="R172" s="303"/>
      <c r="V172" s="9"/>
    </row>
    <row r="173" spans="1:22" ht="15" customHeight="1" x14ac:dyDescent="0.25">
      <c r="A173" s="227"/>
      <c r="B173" s="220"/>
      <c r="C173" s="165" t="s">
        <v>125</v>
      </c>
      <c r="D173" s="142" t="s">
        <v>391</v>
      </c>
      <c r="E173" s="97">
        <v>524</v>
      </c>
      <c r="F173" s="280"/>
      <c r="G173" s="236" t="str">
        <f>IF(F173&gt;=0,"","ERROR")</f>
        <v/>
      </c>
      <c r="I173" s="97">
        <v>524</v>
      </c>
      <c r="J173" s="297"/>
      <c r="K173" s="297"/>
      <c r="L173" s="332"/>
      <c r="M173" s="97"/>
      <c r="N173" s="304"/>
      <c r="O173" s="82"/>
      <c r="Q173" s="318"/>
      <c r="R173" s="318"/>
      <c r="V173" s="9"/>
    </row>
    <row r="174" spans="1:22" ht="15" customHeight="1" x14ac:dyDescent="0.25">
      <c r="A174" s="228"/>
      <c r="B174" s="220"/>
      <c r="C174" s="90" t="s">
        <v>173</v>
      </c>
      <c r="D174" s="145"/>
      <c r="E174" s="97">
        <v>101</v>
      </c>
      <c r="F174" s="207"/>
      <c r="G174" s="34"/>
      <c r="I174" s="97">
        <v>101</v>
      </c>
      <c r="J174" s="297"/>
      <c r="K174" s="297"/>
      <c r="L174" s="332"/>
      <c r="M174" s="97"/>
      <c r="N174" s="304"/>
      <c r="O174" s="82"/>
      <c r="Q174" s="303"/>
      <c r="R174" s="303"/>
      <c r="V174" s="9"/>
    </row>
    <row r="175" spans="1:22" ht="25" customHeight="1" x14ac:dyDescent="0.25">
      <c r="A175" s="227"/>
      <c r="B175" s="220"/>
      <c r="C175" s="165" t="s">
        <v>126</v>
      </c>
      <c r="D175" s="142" t="s">
        <v>306</v>
      </c>
      <c r="E175" s="97">
        <v>525</v>
      </c>
      <c r="F175" s="280"/>
      <c r="G175" s="236" t="str">
        <f>IF(F175&gt;=0,"","ERROR")</f>
        <v/>
      </c>
      <c r="I175" s="97">
        <v>525</v>
      </c>
      <c r="J175" s="318"/>
      <c r="K175" s="318"/>
      <c r="L175" s="332"/>
      <c r="M175" s="97"/>
      <c r="N175" s="304"/>
      <c r="O175" s="82"/>
      <c r="Q175" s="303"/>
      <c r="R175" s="303"/>
      <c r="V175" s="9"/>
    </row>
    <row r="176" spans="1:22" ht="15" customHeight="1" x14ac:dyDescent="0.25">
      <c r="A176" s="227"/>
      <c r="B176" s="220"/>
      <c r="C176" s="165" t="s">
        <v>125</v>
      </c>
      <c r="D176" s="142" t="s">
        <v>306</v>
      </c>
      <c r="E176" s="97">
        <v>526</v>
      </c>
      <c r="F176" s="280"/>
      <c r="G176" s="236" t="str">
        <f>IF(F176&gt;=0,"","ERROR")</f>
        <v/>
      </c>
      <c r="I176" s="97">
        <v>526</v>
      </c>
      <c r="J176" s="297"/>
      <c r="K176" s="297"/>
      <c r="L176" s="332"/>
      <c r="M176" s="97"/>
      <c r="N176" s="304"/>
      <c r="O176" s="82"/>
      <c r="Q176" s="303"/>
      <c r="R176" s="303"/>
      <c r="V176" s="9"/>
    </row>
    <row r="177" spans="1:29" ht="25" customHeight="1" x14ac:dyDescent="0.25">
      <c r="A177" s="223"/>
      <c r="B177" s="219"/>
      <c r="C177" s="90" t="s">
        <v>88</v>
      </c>
      <c r="D177" s="142" t="s">
        <v>307</v>
      </c>
      <c r="E177" s="97">
        <v>102</v>
      </c>
      <c r="F177" s="280"/>
      <c r="G177" s="236" t="str">
        <f>IF(F177&gt;=0,"","ERROR")</f>
        <v/>
      </c>
      <c r="I177" s="97">
        <v>102</v>
      </c>
      <c r="J177" s="290" t="s">
        <v>443</v>
      </c>
      <c r="K177" s="140" t="s">
        <v>444</v>
      </c>
      <c r="L177" s="334"/>
      <c r="M177" s="97"/>
      <c r="N177" s="304"/>
      <c r="O177" s="82"/>
      <c r="Q177" s="103" t="str">
        <f>IF(COUNT(F173,F175:F177,L177)=0,"",IF(COUNT(L177)&gt;0,IF(COUNT(F173,F175:F177)=0,"","ERROR"),IF(COUNT(F173,F175:F177)=4,"","ERROR")))</f>
        <v/>
      </c>
      <c r="R177" s="103" t="str">
        <f>IF(COUNT(F173,F175:F177,L177)=0,"",IF(COUNT(L177)&gt;0,"facilitation applied","No facilitation applied"))</f>
        <v/>
      </c>
      <c r="V177" s="9"/>
    </row>
    <row r="178" spans="1:29" ht="15" customHeight="1" x14ac:dyDescent="0.25">
      <c r="A178" s="223"/>
      <c r="B178" s="219"/>
      <c r="C178" s="168" t="s">
        <v>124</v>
      </c>
      <c r="D178" s="142" t="s">
        <v>305</v>
      </c>
      <c r="E178" s="97">
        <v>275</v>
      </c>
      <c r="F178" s="100"/>
      <c r="G178" s="236" t="str">
        <f>IF(F178&gt;=0,"","ERROR")</f>
        <v/>
      </c>
      <c r="I178" s="97">
        <v>275</v>
      </c>
      <c r="J178" s="284"/>
      <c r="K178" s="284"/>
      <c r="L178" s="332"/>
      <c r="M178" s="97"/>
      <c r="N178" s="304"/>
      <c r="O178" s="315"/>
      <c r="Q178" s="303"/>
      <c r="R178" s="303"/>
      <c r="V178" s="9"/>
    </row>
    <row r="179" spans="1:29" ht="15" customHeight="1" x14ac:dyDescent="0.25">
      <c r="A179" s="225"/>
      <c r="B179" s="219"/>
      <c r="C179" s="162" t="s">
        <v>176</v>
      </c>
      <c r="D179" s="145"/>
      <c r="E179" s="97"/>
      <c r="F179" s="160"/>
      <c r="G179" s="34"/>
      <c r="I179" s="97"/>
      <c r="J179" s="297"/>
      <c r="K179" s="297"/>
      <c r="L179" s="332"/>
      <c r="M179" s="97"/>
      <c r="N179" s="304"/>
      <c r="O179" s="82"/>
      <c r="Q179" s="303"/>
      <c r="R179" s="303"/>
      <c r="V179" s="9"/>
    </row>
    <row r="180" spans="1:29" ht="15" customHeight="1" x14ac:dyDescent="0.25">
      <c r="A180" s="225"/>
      <c r="B180" s="219"/>
      <c r="C180" s="164" t="s">
        <v>123</v>
      </c>
      <c r="D180" s="145"/>
      <c r="E180" s="97"/>
      <c r="F180" s="160"/>
      <c r="G180" s="34"/>
      <c r="I180" s="97"/>
      <c r="J180" s="284"/>
      <c r="K180" s="284"/>
      <c r="L180" s="332"/>
      <c r="M180" s="97"/>
      <c r="N180" s="304"/>
      <c r="O180" s="315"/>
      <c r="Q180" s="303"/>
      <c r="R180" s="303"/>
      <c r="V180" s="9"/>
    </row>
    <row r="181" spans="1:29" ht="15" customHeight="1" x14ac:dyDescent="0.25">
      <c r="A181" s="225"/>
      <c r="B181" s="219"/>
      <c r="C181" s="90" t="s">
        <v>172</v>
      </c>
      <c r="D181" s="145"/>
      <c r="E181" s="97">
        <v>103</v>
      </c>
      <c r="F181" s="208"/>
      <c r="G181" s="34"/>
      <c r="I181" s="97">
        <v>103</v>
      </c>
      <c r="J181" s="297"/>
      <c r="K181" s="297"/>
      <c r="L181" s="332"/>
      <c r="M181" s="97"/>
      <c r="N181" s="304"/>
      <c r="O181" s="82"/>
      <c r="Q181" s="303"/>
      <c r="R181" s="303"/>
      <c r="V181" s="9"/>
    </row>
    <row r="182" spans="1:29" ht="15" customHeight="1" x14ac:dyDescent="0.25">
      <c r="A182" s="227"/>
      <c r="B182" s="220"/>
      <c r="C182" s="165" t="s">
        <v>125</v>
      </c>
      <c r="D182" s="142" t="s">
        <v>391</v>
      </c>
      <c r="E182" s="97">
        <v>527</v>
      </c>
      <c r="F182" s="280"/>
      <c r="G182" s="236" t="str">
        <f>IF(F182&gt;=0,"","ERROR")</f>
        <v/>
      </c>
      <c r="I182" s="97">
        <v>527</v>
      </c>
      <c r="J182" s="297"/>
      <c r="K182" s="297"/>
      <c r="L182" s="332"/>
      <c r="M182" s="97"/>
      <c r="N182" s="304"/>
      <c r="O182" s="82"/>
      <c r="V182" s="9"/>
    </row>
    <row r="183" spans="1:29" ht="15" customHeight="1" x14ac:dyDescent="0.25">
      <c r="A183" s="225"/>
      <c r="B183" s="219"/>
      <c r="C183" s="166" t="s">
        <v>127</v>
      </c>
      <c r="D183" s="145"/>
      <c r="E183" s="106">
        <v>104</v>
      </c>
      <c r="F183" s="280"/>
      <c r="G183" s="236" t="str">
        <f>IF(AND(F183&lt;=F182,F183&gt;=0),"","ERROR")</f>
        <v/>
      </c>
      <c r="I183" s="106">
        <v>104</v>
      </c>
      <c r="J183" s="297"/>
      <c r="K183" s="297"/>
      <c r="L183" s="332"/>
      <c r="M183" s="106"/>
      <c r="N183" s="304"/>
      <c r="O183" s="82"/>
      <c r="Q183" s="303"/>
      <c r="R183" s="315"/>
      <c r="V183" s="9"/>
    </row>
    <row r="184" spans="1:29" ht="15" customHeight="1" x14ac:dyDescent="0.25">
      <c r="A184" s="225"/>
      <c r="B184" s="219"/>
      <c r="C184" s="90" t="s">
        <v>173</v>
      </c>
      <c r="D184" s="145"/>
      <c r="E184" s="106">
        <v>105</v>
      </c>
      <c r="F184" s="208"/>
      <c r="G184" s="34"/>
      <c r="I184" s="106">
        <v>105</v>
      </c>
      <c r="J184" s="297"/>
      <c r="K184" s="297"/>
      <c r="L184" s="332"/>
      <c r="M184" s="106"/>
      <c r="N184" s="304"/>
      <c r="O184" s="82"/>
      <c r="Q184" s="303"/>
      <c r="R184" s="303"/>
      <c r="V184" s="9"/>
    </row>
    <row r="185" spans="1:29" ht="40" customHeight="1" x14ac:dyDescent="0.25">
      <c r="A185" s="227"/>
      <c r="B185" s="220"/>
      <c r="C185" s="165" t="s">
        <v>126</v>
      </c>
      <c r="D185" s="142" t="s">
        <v>306</v>
      </c>
      <c r="E185" s="97">
        <v>528</v>
      </c>
      <c r="F185" s="280"/>
      <c r="G185" s="236" t="str">
        <f>IF(F185&gt;=0,"","ERROR")</f>
        <v/>
      </c>
      <c r="I185" s="97">
        <v>528</v>
      </c>
      <c r="J185" s="318"/>
      <c r="K185" s="318"/>
      <c r="L185" s="332"/>
      <c r="M185" s="97"/>
      <c r="N185" s="304"/>
      <c r="O185" s="82"/>
      <c r="Q185" s="303"/>
      <c r="R185" s="303"/>
      <c r="V185" s="9"/>
    </row>
    <row r="186" spans="1:29" ht="40" customHeight="1" x14ac:dyDescent="0.25">
      <c r="A186" s="225"/>
      <c r="B186" s="219"/>
      <c r="C186" s="126" t="s">
        <v>127</v>
      </c>
      <c r="D186" s="145"/>
      <c r="E186" s="97">
        <v>106</v>
      </c>
      <c r="F186" s="280"/>
      <c r="G186" s="236" t="str">
        <f>IF(AND(F186&lt;=F185,F186&gt;=0),"","ERROR")</f>
        <v/>
      </c>
      <c r="I186" s="97">
        <v>106</v>
      </c>
      <c r="J186" s="318"/>
      <c r="K186" s="318"/>
      <c r="L186" s="332"/>
      <c r="M186" s="97"/>
      <c r="N186" s="304"/>
      <c r="O186" s="82"/>
      <c r="Q186" s="303"/>
      <c r="R186" s="303"/>
      <c r="V186" s="9"/>
    </row>
    <row r="187" spans="1:29" ht="15" customHeight="1" x14ac:dyDescent="0.25">
      <c r="A187" s="227"/>
      <c r="B187" s="220"/>
      <c r="C187" s="165" t="s">
        <v>125</v>
      </c>
      <c r="D187" s="142" t="s">
        <v>306</v>
      </c>
      <c r="E187" s="97">
        <v>529</v>
      </c>
      <c r="F187" s="280"/>
      <c r="G187" s="236" t="str">
        <f>IF(F187&gt;=0,"","ERROR")</f>
        <v/>
      </c>
      <c r="I187" s="97">
        <v>529</v>
      </c>
      <c r="J187" s="297"/>
      <c r="K187" s="297"/>
      <c r="L187" s="332"/>
      <c r="M187" s="97"/>
      <c r="N187" s="304"/>
      <c r="O187" s="82"/>
      <c r="Q187" s="303"/>
      <c r="R187" s="303"/>
      <c r="V187" s="9"/>
    </row>
    <row r="188" spans="1:29" ht="15" customHeight="1" x14ac:dyDescent="0.25">
      <c r="A188" s="227"/>
      <c r="B188" s="219"/>
      <c r="C188" s="126" t="s">
        <v>127</v>
      </c>
      <c r="D188" s="145"/>
      <c r="E188" s="97">
        <v>530</v>
      </c>
      <c r="F188" s="280"/>
      <c r="G188" s="236" t="str">
        <f>IF(AND(F188&lt;=F187,F188&gt;=0),"","ERROR")</f>
        <v/>
      </c>
      <c r="I188" s="97">
        <v>530</v>
      </c>
      <c r="J188" s="297"/>
      <c r="K188" s="297"/>
      <c r="L188" s="332"/>
      <c r="M188" s="97"/>
      <c r="N188" s="304"/>
      <c r="O188" s="82"/>
      <c r="Q188" s="303"/>
      <c r="R188" s="303"/>
      <c r="V188" s="9"/>
    </row>
    <row r="189" spans="1:29" ht="40" customHeight="1" x14ac:dyDescent="0.25">
      <c r="A189" s="225"/>
      <c r="B189" s="219"/>
      <c r="C189" s="167" t="s">
        <v>88</v>
      </c>
      <c r="D189" s="142" t="s">
        <v>307</v>
      </c>
      <c r="E189" s="97">
        <v>108</v>
      </c>
      <c r="F189" s="280"/>
      <c r="G189" s="236" t="str">
        <f>IF(F189&gt;=0,"","ERROR")</f>
        <v/>
      </c>
      <c r="I189" s="97">
        <v>108</v>
      </c>
      <c r="J189" s="290" t="s">
        <v>445</v>
      </c>
      <c r="K189" s="140" t="s">
        <v>446</v>
      </c>
      <c r="L189" s="334"/>
      <c r="M189" s="97"/>
      <c r="N189" s="304"/>
      <c r="O189" s="82"/>
      <c r="Q189" s="103" t="str">
        <f>IF(COUNT(F182,F185,F187,F189,L189)=0,"",IF(COUNT(L189)&gt;0,IF(COUNT(F182,F185,F187,F189)=0,"","ERROR"),IF(COUNT(F182,F185,F187,F189)=4,"","ERROR")))</f>
        <v/>
      </c>
      <c r="R189" s="103" t="str">
        <f>IF(COUNT(F182,F185,F187,F189,L189)=0,"",IF(COUNT(L189)&gt;0,"facilitation applied","No facilitation applied"))</f>
        <v/>
      </c>
      <c r="V189" s="9"/>
    </row>
    <row r="190" spans="1:29" ht="40" customHeight="1" x14ac:dyDescent="0.25">
      <c r="A190" s="225"/>
      <c r="B190" s="221"/>
      <c r="C190" s="165" t="s">
        <v>127</v>
      </c>
      <c r="D190" s="145"/>
      <c r="E190" s="97">
        <v>109</v>
      </c>
      <c r="F190" s="280"/>
      <c r="G190" s="236" t="str">
        <f>IF(AND(F190&lt;=F189,F190&gt;=0),"","ERROR")</f>
        <v/>
      </c>
      <c r="I190" s="97">
        <v>109</v>
      </c>
      <c r="J190" s="290" t="s">
        <v>447</v>
      </c>
      <c r="K190" s="140" t="s">
        <v>448</v>
      </c>
      <c r="L190" s="334"/>
      <c r="M190" s="97"/>
      <c r="N190" s="304"/>
      <c r="O190" s="82"/>
      <c r="Q190" s="103" t="str">
        <f>IF(COUNT(F183,F186,F188,F190,L190)=0,"",IF(COUNT(L190)&gt;0,IF(COUNT(F183,F186,F188,F190)=0,"","ERROR"),IF(COUNT(F183,F186,F188,F190)=4,"","ERROR")))</f>
        <v/>
      </c>
      <c r="R190" s="103" t="str">
        <f>IF(COUNT(F183,F186,F188,F190,L190)=0,"",IF(COUNT(L190)&gt;0,"facilitation applied","No facilitation applied"))</f>
        <v/>
      </c>
      <c r="V190" s="9"/>
    </row>
    <row r="191" spans="1:29" ht="15" customHeight="1" x14ac:dyDescent="0.25">
      <c r="A191" s="225"/>
      <c r="B191" s="219"/>
      <c r="C191" s="168" t="s">
        <v>124</v>
      </c>
      <c r="D191" s="142" t="s">
        <v>305</v>
      </c>
      <c r="E191" s="97">
        <v>276</v>
      </c>
      <c r="F191" s="100"/>
      <c r="G191" s="236" t="str">
        <f>IF(F191&gt;=0,"","ERROR")</f>
        <v/>
      </c>
      <c r="I191" s="97">
        <v>276</v>
      </c>
      <c r="J191" s="284"/>
      <c r="K191" s="284"/>
      <c r="L191" s="332"/>
      <c r="M191" s="97"/>
      <c r="N191" s="304"/>
      <c r="O191" s="315"/>
      <c r="P191" s="315"/>
      <c r="Q191" s="303"/>
      <c r="R191" s="303"/>
      <c r="V191" s="9"/>
    </row>
    <row r="192" spans="1:29" s="2" customFormat="1" ht="15" customHeight="1" x14ac:dyDescent="0.25">
      <c r="A192" s="226"/>
      <c r="B192" s="221"/>
      <c r="C192" s="31" t="s">
        <v>177</v>
      </c>
      <c r="D192" s="145"/>
      <c r="E192" s="97"/>
      <c r="F192" s="160"/>
      <c r="G192" s="34"/>
      <c r="I192" s="97"/>
      <c r="J192" s="297"/>
      <c r="K192" s="297"/>
      <c r="L192" s="332"/>
      <c r="M192" s="97"/>
      <c r="N192" s="304"/>
      <c r="O192" s="82"/>
      <c r="P192" s="1"/>
      <c r="Q192" s="303"/>
      <c r="R192" s="303"/>
      <c r="S192" s="316"/>
      <c r="T192" s="1"/>
      <c r="U192" s="1"/>
      <c r="V192" s="1"/>
      <c r="W192" s="1"/>
      <c r="X192" s="1"/>
      <c r="Y192" s="1"/>
      <c r="Z192" s="1"/>
      <c r="AA192" s="1"/>
      <c r="AB192" s="1"/>
      <c r="AC192" s="1"/>
    </row>
    <row r="193" spans="1:22" ht="15" customHeight="1" x14ac:dyDescent="0.25">
      <c r="A193" s="223"/>
      <c r="B193" s="219"/>
      <c r="C193" s="127" t="s">
        <v>171</v>
      </c>
      <c r="D193" s="145"/>
      <c r="E193" s="97"/>
      <c r="F193" s="163"/>
      <c r="G193" s="34"/>
      <c r="I193" s="97"/>
      <c r="J193" s="297"/>
      <c r="K193" s="297"/>
      <c r="L193" s="332"/>
      <c r="M193" s="97"/>
      <c r="N193" s="304"/>
      <c r="O193" s="82"/>
      <c r="Q193" s="303"/>
      <c r="R193" s="303"/>
      <c r="V193" s="9"/>
    </row>
    <row r="194" spans="1:22" ht="15" customHeight="1" x14ac:dyDescent="0.25">
      <c r="A194" s="223"/>
      <c r="B194" s="219"/>
      <c r="C194" s="168" t="s">
        <v>123</v>
      </c>
      <c r="D194" s="145"/>
      <c r="E194" s="97"/>
      <c r="F194" s="163"/>
      <c r="G194" s="34"/>
      <c r="I194" s="97"/>
      <c r="J194" s="284"/>
      <c r="K194" s="284"/>
      <c r="L194" s="332"/>
      <c r="M194" s="97"/>
      <c r="N194" s="304"/>
      <c r="O194" s="315"/>
      <c r="Q194" s="303"/>
      <c r="R194" s="303"/>
      <c r="V194" s="9"/>
    </row>
    <row r="195" spans="1:22" ht="15" customHeight="1" x14ac:dyDescent="0.25">
      <c r="A195" s="223"/>
      <c r="B195" s="219"/>
      <c r="C195" s="90" t="s">
        <v>40</v>
      </c>
      <c r="D195" s="142" t="s">
        <v>308</v>
      </c>
      <c r="E195" s="97">
        <v>111</v>
      </c>
      <c r="F195" s="100"/>
      <c r="G195" s="236" t="str">
        <f>IF(F195&gt;=0,"","ERROR")</f>
        <v/>
      </c>
      <c r="I195" s="97">
        <v>111</v>
      </c>
      <c r="J195" s="297"/>
      <c r="K195" s="297"/>
      <c r="L195" s="332"/>
      <c r="M195" s="97"/>
      <c r="N195" s="304"/>
      <c r="O195" s="82"/>
      <c r="Q195" s="303"/>
      <c r="R195" s="303"/>
      <c r="V195" s="9"/>
    </row>
    <row r="196" spans="1:22" ht="15" customHeight="1" x14ac:dyDescent="0.25">
      <c r="A196" s="223"/>
      <c r="B196" s="219"/>
      <c r="C196" s="167" t="s">
        <v>41</v>
      </c>
      <c r="D196" s="142" t="s">
        <v>309</v>
      </c>
      <c r="E196" s="97">
        <v>112</v>
      </c>
      <c r="F196" s="100"/>
      <c r="G196" s="236" t="str">
        <f>IF(F196&gt;=0,"","ERROR")</f>
        <v/>
      </c>
      <c r="I196" s="97">
        <v>112</v>
      </c>
      <c r="J196" s="297"/>
      <c r="K196" s="297"/>
      <c r="L196" s="332"/>
      <c r="M196" s="97"/>
      <c r="N196" s="304"/>
      <c r="O196" s="82"/>
      <c r="Q196" s="303"/>
      <c r="R196" s="303"/>
      <c r="V196" s="9"/>
    </row>
    <row r="197" spans="1:22" s="77" customFormat="1" ht="15" customHeight="1" x14ac:dyDescent="0.25">
      <c r="A197" s="223"/>
      <c r="B197" s="219"/>
      <c r="C197" s="169" t="s">
        <v>127</v>
      </c>
      <c r="D197" s="145"/>
      <c r="E197" s="97">
        <v>531</v>
      </c>
      <c r="F197" s="100"/>
      <c r="G197" s="237" t="str">
        <f>IF(AND(F197&lt;=F196,F197&gt;=0),"","ERROR")</f>
        <v/>
      </c>
      <c r="I197" s="97">
        <v>531</v>
      </c>
      <c r="J197" s="297"/>
      <c r="K197" s="297"/>
      <c r="L197" s="332"/>
      <c r="M197" s="97"/>
      <c r="N197" s="304"/>
      <c r="O197" s="82"/>
      <c r="Q197" s="303"/>
      <c r="R197" s="303"/>
      <c r="S197" s="316"/>
    </row>
    <row r="198" spans="1:22" s="77" customFormat="1" ht="15" customHeight="1" x14ac:dyDescent="0.25">
      <c r="A198" s="225"/>
      <c r="B198" s="219"/>
      <c r="C198" s="169" t="s">
        <v>122</v>
      </c>
      <c r="D198" s="145"/>
      <c r="E198" s="97">
        <v>532</v>
      </c>
      <c r="F198" s="280"/>
      <c r="G198" s="238" t="str">
        <f>IF(AND(F198&lt;=F196,F198&gt;=0),"","ERROR")</f>
        <v/>
      </c>
      <c r="I198" s="97">
        <v>532</v>
      </c>
      <c r="J198" s="297"/>
      <c r="K198" s="297"/>
      <c r="L198" s="332"/>
      <c r="M198" s="97"/>
      <c r="N198" s="304"/>
      <c r="O198" s="82"/>
      <c r="Q198" s="303"/>
      <c r="R198" s="317"/>
      <c r="S198" s="316"/>
    </row>
    <row r="199" spans="1:22" s="77" customFormat="1" ht="15" customHeight="1" x14ac:dyDescent="0.25">
      <c r="A199" s="225"/>
      <c r="B199" s="219"/>
      <c r="C199" s="164" t="s">
        <v>124</v>
      </c>
      <c r="D199" s="142" t="s">
        <v>305</v>
      </c>
      <c r="E199" s="97">
        <v>278</v>
      </c>
      <c r="F199" s="100"/>
      <c r="G199" s="236" t="str">
        <f>IF(F199&gt;=0,"","ERROR")</f>
        <v/>
      </c>
      <c r="I199" s="97">
        <v>278</v>
      </c>
      <c r="J199" s="284"/>
      <c r="K199" s="284"/>
      <c r="L199" s="332"/>
      <c r="M199" s="97"/>
      <c r="N199" s="304"/>
      <c r="O199" s="315"/>
      <c r="Q199" s="303"/>
      <c r="R199" s="303"/>
      <c r="S199" s="316"/>
    </row>
    <row r="200" spans="1:22" ht="15" customHeight="1" x14ac:dyDescent="0.25">
      <c r="A200" s="223"/>
      <c r="B200" s="219"/>
      <c r="C200" s="127" t="s">
        <v>174</v>
      </c>
      <c r="D200" s="145"/>
      <c r="E200" s="106"/>
      <c r="F200" s="160"/>
      <c r="G200" s="34"/>
      <c r="I200" s="106"/>
      <c r="J200" s="297"/>
      <c r="K200" s="297"/>
      <c r="L200" s="332"/>
      <c r="M200" s="106"/>
      <c r="N200" s="304"/>
      <c r="O200" s="82"/>
      <c r="Q200" s="303"/>
      <c r="R200" s="303"/>
      <c r="V200" s="9"/>
    </row>
    <row r="201" spans="1:22" ht="15" customHeight="1" x14ac:dyDescent="0.25">
      <c r="A201" s="223"/>
      <c r="B201" s="219"/>
      <c r="C201" s="168" t="s">
        <v>40</v>
      </c>
      <c r="D201" s="142" t="s">
        <v>308</v>
      </c>
      <c r="E201" s="106">
        <v>113</v>
      </c>
      <c r="F201" s="100"/>
      <c r="G201" s="236" t="str">
        <f>IF(F201&gt;=0,"","ERROR")</f>
        <v/>
      </c>
      <c r="I201" s="106">
        <v>113</v>
      </c>
      <c r="J201" s="297"/>
      <c r="K201" s="297"/>
      <c r="L201" s="332"/>
      <c r="M201" s="106"/>
      <c r="N201" s="304"/>
      <c r="O201" s="82"/>
      <c r="Q201" s="303"/>
      <c r="R201" s="303"/>
      <c r="V201" s="9"/>
    </row>
    <row r="202" spans="1:22" ht="15" customHeight="1" x14ac:dyDescent="0.25">
      <c r="A202" s="223"/>
      <c r="B202" s="219"/>
      <c r="C202" s="168" t="s">
        <v>41</v>
      </c>
      <c r="D202" s="142" t="s">
        <v>309</v>
      </c>
      <c r="E202" s="106">
        <v>114</v>
      </c>
      <c r="F202" s="100"/>
      <c r="G202" s="236" t="str">
        <f>IF(F202&gt;=0,"","ERROR")</f>
        <v/>
      </c>
      <c r="I202" s="106">
        <v>114</v>
      </c>
      <c r="J202" s="297"/>
      <c r="K202" s="297"/>
      <c r="L202" s="332"/>
      <c r="M202" s="106"/>
      <c r="N202" s="304"/>
      <c r="O202" s="82"/>
      <c r="Q202" s="303"/>
      <c r="R202" s="303"/>
      <c r="V202" s="9"/>
    </row>
    <row r="203" spans="1:22" ht="15" customHeight="1" x14ac:dyDescent="0.25">
      <c r="A203" s="223"/>
      <c r="B203" s="219"/>
      <c r="C203" s="127" t="s">
        <v>87</v>
      </c>
      <c r="D203" s="142" t="s">
        <v>310</v>
      </c>
      <c r="E203" s="106">
        <v>115</v>
      </c>
      <c r="F203" s="100"/>
      <c r="G203" s="236" t="str">
        <f>IF(F203&gt;=0,"","ERROR")</f>
        <v/>
      </c>
      <c r="I203" s="106">
        <v>115</v>
      </c>
      <c r="J203" s="297"/>
      <c r="K203" s="297"/>
      <c r="L203" s="332"/>
      <c r="M203" s="106"/>
      <c r="N203" s="304"/>
      <c r="O203" s="82"/>
      <c r="Q203" s="303"/>
      <c r="R203" s="303"/>
      <c r="V203" s="9"/>
    </row>
    <row r="204" spans="1:22" ht="15" customHeight="1" x14ac:dyDescent="0.25">
      <c r="A204" s="223"/>
      <c r="B204" s="219"/>
      <c r="C204" s="127" t="s">
        <v>178</v>
      </c>
      <c r="D204" s="142" t="s">
        <v>311</v>
      </c>
      <c r="E204" s="106">
        <v>116</v>
      </c>
      <c r="F204" s="208"/>
      <c r="G204" s="34"/>
      <c r="I204" s="106">
        <v>116</v>
      </c>
      <c r="J204" s="297"/>
      <c r="K204" s="297"/>
      <c r="L204" s="332"/>
      <c r="M204" s="106"/>
      <c r="N204" s="304"/>
      <c r="O204" s="82"/>
      <c r="Q204" s="303"/>
      <c r="R204" s="303"/>
      <c r="V204" s="9"/>
    </row>
    <row r="205" spans="1:22" ht="15" customHeight="1" x14ac:dyDescent="0.25">
      <c r="A205" s="223"/>
      <c r="B205" s="219"/>
      <c r="C205" s="168" t="s">
        <v>128</v>
      </c>
      <c r="D205" s="142" t="s">
        <v>311</v>
      </c>
      <c r="E205" s="106">
        <v>280</v>
      </c>
      <c r="F205" s="100"/>
      <c r="G205" s="236" t="str">
        <f>IF(F205&gt;=0,"","ERROR")</f>
        <v/>
      </c>
      <c r="I205" s="106">
        <v>280</v>
      </c>
      <c r="J205" s="284"/>
      <c r="K205" s="284"/>
      <c r="L205" s="332"/>
      <c r="M205" s="106"/>
      <c r="N205" s="304"/>
      <c r="O205" s="315"/>
      <c r="P205" s="315"/>
      <c r="Q205" s="303"/>
      <c r="R205" s="303"/>
      <c r="V205" s="9"/>
    </row>
    <row r="206" spans="1:22" ht="15" customHeight="1" x14ac:dyDescent="0.25">
      <c r="A206" s="223"/>
      <c r="B206" s="219"/>
      <c r="C206" s="168" t="s">
        <v>124</v>
      </c>
      <c r="D206" s="142" t="s">
        <v>305</v>
      </c>
      <c r="E206" s="106">
        <v>279</v>
      </c>
      <c r="F206" s="100"/>
      <c r="G206" s="236" t="str">
        <f>IF(F206&gt;=0,"","ERROR")</f>
        <v/>
      </c>
      <c r="I206" s="106">
        <v>279</v>
      </c>
      <c r="J206" s="284"/>
      <c r="K206" s="284"/>
      <c r="L206" s="332"/>
      <c r="M206" s="106"/>
      <c r="N206" s="304"/>
      <c r="O206" s="315"/>
      <c r="P206" s="315"/>
      <c r="Q206" s="303"/>
      <c r="R206" s="303"/>
      <c r="V206" s="9"/>
    </row>
    <row r="207" spans="1:22" ht="15" customHeight="1" x14ac:dyDescent="0.25">
      <c r="A207" s="223"/>
      <c r="B207" s="219"/>
      <c r="C207" s="127" t="s">
        <v>176</v>
      </c>
      <c r="D207" s="142" t="s">
        <v>311</v>
      </c>
      <c r="E207" s="106">
        <v>117</v>
      </c>
      <c r="F207" s="208"/>
      <c r="G207" s="34"/>
      <c r="I207" s="106">
        <v>117</v>
      </c>
      <c r="J207" s="297"/>
      <c r="K207" s="297"/>
      <c r="L207" s="332"/>
      <c r="M207" s="106"/>
      <c r="N207" s="304"/>
      <c r="O207" s="82"/>
      <c r="Q207" s="303"/>
      <c r="R207" s="303"/>
      <c r="V207" s="9"/>
    </row>
    <row r="208" spans="1:22" ht="15" customHeight="1" x14ac:dyDescent="0.25">
      <c r="A208" s="223"/>
      <c r="B208" s="219"/>
      <c r="C208" s="168" t="s">
        <v>128</v>
      </c>
      <c r="D208" s="142" t="s">
        <v>311</v>
      </c>
      <c r="E208" s="106">
        <v>282</v>
      </c>
      <c r="F208" s="100"/>
      <c r="G208" s="236" t="str">
        <f>IF(F208&gt;=0,"","ERROR")</f>
        <v/>
      </c>
      <c r="I208" s="106">
        <v>282</v>
      </c>
      <c r="J208" s="284"/>
      <c r="K208" s="284"/>
      <c r="L208" s="332"/>
      <c r="M208" s="106"/>
      <c r="N208" s="304"/>
      <c r="O208" s="315"/>
      <c r="Q208" s="303"/>
      <c r="R208" s="303"/>
      <c r="V208" s="9"/>
    </row>
    <row r="209" spans="1:22" ht="15" customHeight="1" x14ac:dyDescent="0.25">
      <c r="A209" s="225"/>
      <c r="B209" s="82"/>
      <c r="C209" s="90" t="s">
        <v>127</v>
      </c>
      <c r="D209" s="145"/>
      <c r="E209" s="106">
        <v>283</v>
      </c>
      <c r="F209" s="100"/>
      <c r="G209" s="236" t="str">
        <f>IF(AND(F209&lt;=F208,F209&gt;=0),"","ERROR")</f>
        <v/>
      </c>
      <c r="I209" s="106">
        <v>283</v>
      </c>
      <c r="J209" s="284"/>
      <c r="K209" s="284"/>
      <c r="L209" s="332"/>
      <c r="M209" s="106"/>
      <c r="N209" s="304"/>
      <c r="O209" s="315"/>
      <c r="Q209" s="303"/>
      <c r="R209" s="303"/>
      <c r="V209" s="9"/>
    </row>
    <row r="210" spans="1:22" ht="15" customHeight="1" x14ac:dyDescent="0.25">
      <c r="A210" s="225"/>
      <c r="B210" s="82"/>
      <c r="C210" s="168" t="s">
        <v>124</v>
      </c>
      <c r="D210" s="142" t="s">
        <v>305</v>
      </c>
      <c r="E210" s="106">
        <v>281</v>
      </c>
      <c r="F210" s="100"/>
      <c r="G210" s="236" t="str">
        <f>IF(F210&gt;=0,"","ERROR")</f>
        <v/>
      </c>
      <c r="I210" s="106">
        <v>281</v>
      </c>
      <c r="J210" s="284"/>
      <c r="K210" s="284"/>
      <c r="L210" s="332"/>
      <c r="M210" s="106"/>
      <c r="N210" s="304"/>
      <c r="O210" s="315"/>
      <c r="Q210" s="303"/>
      <c r="R210" s="303"/>
      <c r="V210" s="9"/>
    </row>
    <row r="211" spans="1:22" ht="15" customHeight="1" x14ac:dyDescent="0.25">
      <c r="A211" s="225"/>
      <c r="B211" s="82"/>
      <c r="C211" s="90" t="s">
        <v>127</v>
      </c>
      <c r="D211" s="145"/>
      <c r="E211" s="106">
        <v>118</v>
      </c>
      <c r="F211" s="100"/>
      <c r="G211" s="236" t="str">
        <f>IF(AND(F211&lt;=F210,F211&gt;=0),"","ERROR")</f>
        <v/>
      </c>
      <c r="I211" s="106">
        <v>118</v>
      </c>
      <c r="J211" s="297"/>
      <c r="K211" s="297"/>
      <c r="L211" s="332"/>
      <c r="M211" s="106"/>
      <c r="N211" s="304"/>
      <c r="O211" s="82"/>
      <c r="Q211" s="303"/>
      <c r="R211" s="303"/>
      <c r="V211" s="9"/>
    </row>
    <row r="212" spans="1:22" ht="15" customHeight="1" x14ac:dyDescent="0.25">
      <c r="A212" s="223"/>
      <c r="B212" s="219"/>
      <c r="C212" s="31" t="s">
        <v>179</v>
      </c>
      <c r="D212" s="142" t="s">
        <v>312</v>
      </c>
      <c r="E212" s="106">
        <v>119</v>
      </c>
      <c r="F212" s="100"/>
      <c r="G212" s="236" t="str">
        <f>IF(F212&gt;=0,"","ERROR")</f>
        <v/>
      </c>
      <c r="I212" s="106">
        <v>119</v>
      </c>
      <c r="J212" s="297"/>
      <c r="K212" s="297"/>
      <c r="L212" s="332"/>
      <c r="M212" s="106"/>
      <c r="N212" s="304"/>
      <c r="O212" s="82"/>
      <c r="Q212" s="303"/>
      <c r="R212" s="303"/>
      <c r="V212" s="9"/>
    </row>
    <row r="213" spans="1:22" ht="15" customHeight="1" x14ac:dyDescent="0.25">
      <c r="A213" s="223"/>
      <c r="B213" s="219"/>
      <c r="C213" s="31" t="s">
        <v>180</v>
      </c>
      <c r="D213" s="142" t="s">
        <v>313</v>
      </c>
      <c r="E213" s="106">
        <v>120</v>
      </c>
      <c r="F213" s="100"/>
      <c r="G213" s="236" t="str">
        <f>IF(F213&gt;=0,"","ERROR")</f>
        <v/>
      </c>
      <c r="I213" s="106">
        <v>120</v>
      </c>
      <c r="J213" s="297"/>
      <c r="K213" s="297"/>
      <c r="L213" s="332"/>
      <c r="M213" s="106"/>
      <c r="N213" s="304"/>
      <c r="O213" s="82"/>
      <c r="Q213" s="303"/>
      <c r="R213" s="303"/>
      <c r="V213" s="9"/>
    </row>
    <row r="214" spans="1:22" ht="30" customHeight="1" x14ac:dyDescent="0.25">
      <c r="A214" s="225"/>
      <c r="B214" s="219"/>
      <c r="C214" s="31" t="s">
        <v>181</v>
      </c>
      <c r="D214" s="142" t="s">
        <v>392</v>
      </c>
      <c r="E214" s="106">
        <v>93</v>
      </c>
      <c r="F214" s="205"/>
      <c r="G214" s="239"/>
      <c r="I214" s="106">
        <v>93</v>
      </c>
      <c r="J214" s="297"/>
      <c r="K214" s="297"/>
      <c r="L214" s="332"/>
      <c r="M214" s="106"/>
      <c r="N214" s="304"/>
      <c r="O214" s="82"/>
      <c r="Q214" s="303"/>
      <c r="R214" s="303"/>
      <c r="V214" s="9"/>
    </row>
    <row r="215" spans="1:22" ht="15" customHeight="1" x14ac:dyDescent="0.25">
      <c r="A215" s="225"/>
      <c r="B215" s="219"/>
      <c r="C215" s="127" t="s">
        <v>129</v>
      </c>
      <c r="D215" s="142" t="s">
        <v>392</v>
      </c>
      <c r="E215" s="106">
        <v>273</v>
      </c>
      <c r="F215" s="100"/>
      <c r="G215" s="236" t="str">
        <f>IF(F215&gt;=0,"","ERROR")</f>
        <v/>
      </c>
      <c r="I215" s="106">
        <v>273</v>
      </c>
      <c r="J215" s="284"/>
      <c r="K215" s="284"/>
      <c r="L215" s="332"/>
      <c r="M215" s="106"/>
      <c r="N215" s="304"/>
      <c r="O215" s="315"/>
      <c r="P215" s="315"/>
      <c r="Q215" s="303"/>
      <c r="R215" s="303"/>
      <c r="V215" s="9"/>
    </row>
    <row r="216" spans="1:22" ht="15" customHeight="1" x14ac:dyDescent="0.25">
      <c r="A216" s="225"/>
      <c r="B216" s="219"/>
      <c r="C216" s="127" t="s">
        <v>124</v>
      </c>
      <c r="D216" s="142" t="s">
        <v>305</v>
      </c>
      <c r="E216" s="106">
        <v>272</v>
      </c>
      <c r="F216" s="100"/>
      <c r="G216" s="236" t="str">
        <f>IF(F216&gt;=0,"","ERROR")</f>
        <v/>
      </c>
      <c r="I216" s="106">
        <v>272</v>
      </c>
      <c r="J216" s="284"/>
      <c r="K216" s="284"/>
      <c r="L216" s="332"/>
      <c r="M216" s="106"/>
      <c r="N216" s="304"/>
      <c r="O216" s="315"/>
      <c r="P216" s="315"/>
      <c r="Q216" s="303"/>
      <c r="R216" s="303"/>
      <c r="V216" s="9"/>
    </row>
    <row r="217" spans="1:22" ht="15" customHeight="1" x14ac:dyDescent="0.25">
      <c r="A217" s="223"/>
      <c r="B217" s="219"/>
      <c r="C217" s="95" t="s">
        <v>42</v>
      </c>
      <c r="D217" s="145"/>
      <c r="E217" s="104">
        <v>121</v>
      </c>
      <c r="F217" s="100"/>
      <c r="G217" s="34"/>
      <c r="I217" s="106">
        <v>121</v>
      </c>
      <c r="J217" s="296"/>
      <c r="K217" s="296"/>
      <c r="L217" s="332"/>
      <c r="M217" s="106"/>
      <c r="N217" s="304"/>
      <c r="O217" s="103" t="str">
        <f>IF(F217&gt;=SUM(F140,F142:F143,F146,F148:F152,F157,F159:F162,F165,F167:F169,F173,F175:F178,F182,F185,F187,F189,F191,F195:F196,F199,F201:F203,F205:F206,F208,F210,F212:F213,F215:F216,L151,L161,L169,L177,L189,),"","ERROR")</f>
        <v/>
      </c>
      <c r="Q217" s="303"/>
      <c r="R217" s="303"/>
      <c r="V217" s="9"/>
    </row>
    <row r="218" spans="1:22" ht="15" customHeight="1" x14ac:dyDescent="0.25">
      <c r="A218" s="223"/>
      <c r="B218" s="219"/>
      <c r="C218" s="18"/>
      <c r="D218" s="198"/>
      <c r="E218" s="91"/>
      <c r="F218" s="16"/>
      <c r="G218" s="34"/>
      <c r="H218" s="16"/>
      <c r="I218" s="97"/>
      <c r="J218" s="299"/>
      <c r="K218" s="299"/>
      <c r="L218" s="332"/>
      <c r="M218" s="97"/>
      <c r="N218" s="304"/>
      <c r="O218" s="82"/>
      <c r="Q218" s="303"/>
      <c r="R218" s="303"/>
      <c r="V218" s="9"/>
    </row>
    <row r="219" spans="1:22" ht="40" customHeight="1" x14ac:dyDescent="0.25">
      <c r="A219" s="223"/>
      <c r="B219" s="219"/>
      <c r="D219" s="170" t="s">
        <v>119</v>
      </c>
      <c r="E219" s="171"/>
      <c r="F219" s="172" t="s">
        <v>36</v>
      </c>
      <c r="G219" s="204" t="s">
        <v>102</v>
      </c>
      <c r="I219" s="97"/>
      <c r="J219" s="82"/>
      <c r="K219" s="82"/>
      <c r="L219" s="332"/>
      <c r="M219" s="97"/>
      <c r="N219" s="304"/>
      <c r="O219" s="82"/>
      <c r="Q219" s="303"/>
      <c r="R219" s="303"/>
      <c r="V219" s="9"/>
    </row>
    <row r="220" spans="1:22" ht="29.25" customHeight="1" x14ac:dyDescent="0.25">
      <c r="A220" s="223"/>
      <c r="B220" s="219"/>
      <c r="C220" s="13" t="s">
        <v>43</v>
      </c>
      <c r="D220" s="145"/>
      <c r="E220" s="106"/>
      <c r="F220" s="160"/>
      <c r="G220" s="239"/>
      <c r="I220" s="97"/>
      <c r="J220" s="297"/>
      <c r="K220" s="297"/>
      <c r="L220" s="332"/>
      <c r="M220" s="97"/>
      <c r="N220" s="304"/>
      <c r="O220" s="82"/>
      <c r="Q220" s="303"/>
      <c r="R220" s="303"/>
      <c r="V220" s="9"/>
    </row>
    <row r="221" spans="1:22" ht="15" customHeight="1" x14ac:dyDescent="0.25">
      <c r="A221" s="223"/>
      <c r="B221" s="219"/>
      <c r="C221" s="12" t="s">
        <v>44</v>
      </c>
      <c r="D221" s="142">
        <v>220</v>
      </c>
      <c r="E221" s="106">
        <v>122</v>
      </c>
      <c r="F221" s="280"/>
      <c r="G221" s="236" t="str">
        <f>IF(F221&gt;=0,"","ERROR")</f>
        <v/>
      </c>
      <c r="I221" s="106">
        <v>122</v>
      </c>
      <c r="J221" s="297"/>
      <c r="K221" s="297"/>
      <c r="L221" s="332"/>
      <c r="M221" s="106"/>
      <c r="N221" s="304"/>
      <c r="O221" s="82"/>
      <c r="Q221" s="303"/>
      <c r="R221" s="317"/>
      <c r="V221" s="9"/>
    </row>
    <row r="222" spans="1:22" ht="15" customHeight="1" x14ac:dyDescent="0.25">
      <c r="A222" s="223"/>
      <c r="B222" s="219"/>
      <c r="C222" s="12" t="s">
        <v>45</v>
      </c>
      <c r="D222" s="142">
        <v>220</v>
      </c>
      <c r="E222" s="106">
        <v>123</v>
      </c>
      <c r="F222" s="280"/>
      <c r="G222" s="236" t="str">
        <f>IF(F222&gt;=0,"","ERROR")</f>
        <v/>
      </c>
      <c r="I222" s="106">
        <v>123</v>
      </c>
      <c r="J222" s="297"/>
      <c r="K222" s="297"/>
      <c r="L222" s="332"/>
      <c r="M222" s="106"/>
      <c r="N222" s="304"/>
      <c r="O222" s="82"/>
      <c r="Q222" s="303"/>
      <c r="R222" s="317"/>
      <c r="V222" s="9"/>
    </row>
    <row r="223" spans="1:22" ht="30" customHeight="1" x14ac:dyDescent="0.25">
      <c r="A223" s="223"/>
      <c r="B223" s="219"/>
      <c r="C223" s="25" t="s">
        <v>130</v>
      </c>
      <c r="D223" s="142">
        <v>221</v>
      </c>
      <c r="E223" s="104">
        <v>124</v>
      </c>
      <c r="F223" s="280"/>
      <c r="G223" s="236" t="str">
        <f>IF(F223&gt;=0,"","ERROR")</f>
        <v/>
      </c>
      <c r="I223" s="106">
        <v>124</v>
      </c>
      <c r="J223" s="297"/>
      <c r="K223" s="297"/>
      <c r="L223" s="332"/>
      <c r="M223" s="106"/>
      <c r="N223" s="304"/>
      <c r="O223" s="82"/>
      <c r="Q223" s="303"/>
      <c r="R223" s="317"/>
      <c r="V223" s="9"/>
    </row>
    <row r="224" spans="1:22" ht="15" customHeight="1" x14ac:dyDescent="0.35">
      <c r="A224" s="223"/>
      <c r="B224" s="213"/>
      <c r="C224" s="114"/>
      <c r="D224" s="136"/>
      <c r="E224" s="136"/>
      <c r="F224" s="5"/>
      <c r="G224" s="6"/>
      <c r="H224" s="34"/>
      <c r="I224" s="106"/>
      <c r="J224" s="216"/>
      <c r="K224" s="216"/>
      <c r="L224" s="332"/>
      <c r="M224" s="106"/>
      <c r="N224" s="304"/>
      <c r="O224" s="116"/>
      <c r="Q224" s="303"/>
      <c r="R224" s="303"/>
      <c r="V224" s="9"/>
    </row>
    <row r="225" spans="1:22" ht="30" customHeight="1" x14ac:dyDescent="0.25">
      <c r="A225" s="223"/>
      <c r="B225" s="371" t="s">
        <v>46</v>
      </c>
      <c r="C225" s="372"/>
      <c r="D225" s="369" t="s">
        <v>277</v>
      </c>
      <c r="E225" s="137"/>
      <c r="F225" s="356" t="s">
        <v>47</v>
      </c>
      <c r="G225" s="356" t="s">
        <v>48</v>
      </c>
      <c r="H225" s="358" t="s">
        <v>102</v>
      </c>
      <c r="I225" s="97"/>
      <c r="J225" s="300"/>
      <c r="K225" s="300"/>
      <c r="L225" s="332"/>
      <c r="M225" s="97"/>
      <c r="N225" s="304"/>
      <c r="O225" s="358" t="s">
        <v>102</v>
      </c>
      <c r="P225" s="358" t="s">
        <v>102</v>
      </c>
      <c r="Q225" s="384" t="s">
        <v>463</v>
      </c>
      <c r="R225" s="384" t="s">
        <v>464</v>
      </c>
      <c r="V225" s="9"/>
    </row>
    <row r="226" spans="1:22" ht="15" customHeight="1" x14ac:dyDescent="0.3">
      <c r="A226" s="223"/>
      <c r="B226" s="219"/>
      <c r="C226" s="19"/>
      <c r="D226" s="370"/>
      <c r="E226" s="138"/>
      <c r="F226" s="357"/>
      <c r="G226" s="357"/>
      <c r="H226" s="359"/>
      <c r="I226" s="97"/>
      <c r="J226" s="301"/>
      <c r="K226" s="301"/>
      <c r="L226" s="332"/>
      <c r="M226" s="97"/>
      <c r="N226" s="304"/>
      <c r="O226" s="359"/>
      <c r="P226" s="359"/>
      <c r="Q226" s="384"/>
      <c r="R226" s="384"/>
      <c r="V226" s="9"/>
    </row>
    <row r="227" spans="1:22" ht="25" customHeight="1" x14ac:dyDescent="0.3">
      <c r="A227" s="223"/>
      <c r="B227" s="247"/>
      <c r="C227" s="192"/>
      <c r="D227" s="138"/>
      <c r="E227" s="202"/>
      <c r="F227" s="101" t="s">
        <v>11</v>
      </c>
      <c r="G227" s="101" t="s">
        <v>12</v>
      </c>
      <c r="H227" s="34"/>
      <c r="I227" s="97"/>
      <c r="J227" s="301"/>
      <c r="K227" s="301"/>
      <c r="L227" s="332"/>
      <c r="M227" s="97"/>
      <c r="N227" s="304"/>
      <c r="O227" s="82"/>
      <c r="Q227" s="303"/>
      <c r="R227" s="303"/>
      <c r="V227" s="9"/>
    </row>
    <row r="228" spans="1:22" ht="15" customHeight="1" x14ac:dyDescent="0.25">
      <c r="A228" s="223"/>
      <c r="B228" s="219"/>
      <c r="C228" s="173" t="s">
        <v>182</v>
      </c>
      <c r="D228" s="145"/>
      <c r="E228" s="105"/>
      <c r="F228" s="174"/>
      <c r="G228" s="174"/>
      <c r="H228" s="34"/>
      <c r="I228" s="97"/>
      <c r="J228" s="297"/>
      <c r="K228" s="297"/>
      <c r="L228" s="332"/>
      <c r="M228" s="97"/>
      <c r="N228" s="304"/>
      <c r="O228" s="82"/>
      <c r="Q228" s="303"/>
      <c r="R228" s="303"/>
      <c r="V228" s="9"/>
    </row>
    <row r="229" spans="1:22" ht="15" customHeight="1" x14ac:dyDescent="0.25">
      <c r="A229" s="223"/>
      <c r="B229" s="219"/>
      <c r="C229" s="175" t="s">
        <v>240</v>
      </c>
      <c r="D229" s="144" t="s">
        <v>285</v>
      </c>
      <c r="E229" s="106">
        <v>125</v>
      </c>
      <c r="F229" s="280"/>
      <c r="G229" s="280"/>
      <c r="H229" s="236" t="str">
        <f>IF(MIN(F229:G229)&gt;=0,"","ERROR")</f>
        <v/>
      </c>
      <c r="I229" s="106">
        <v>125</v>
      </c>
      <c r="J229" s="297"/>
      <c r="K229" s="297"/>
      <c r="L229" s="332"/>
      <c r="M229" s="106"/>
      <c r="N229" s="304"/>
      <c r="O229" s="82"/>
      <c r="Q229" s="103" t="str">
        <f>IF(OR(COUNT(F229:G229)=0,COUNT(F229:G229)=2),"","ERROR")</f>
        <v/>
      </c>
      <c r="R229" s="103" t="str">
        <f>IF(COUNT(F229:G229)&gt;0,"No facilitation applied","")</f>
        <v/>
      </c>
      <c r="V229" s="9"/>
    </row>
    <row r="230" spans="1:22" ht="15" customHeight="1" x14ac:dyDescent="0.25">
      <c r="A230" s="223"/>
      <c r="B230" s="219"/>
      <c r="C230" s="175" t="s">
        <v>241</v>
      </c>
      <c r="D230" s="144" t="s">
        <v>285</v>
      </c>
      <c r="E230" s="106">
        <v>126</v>
      </c>
      <c r="F230" s="280"/>
      <c r="G230" s="280"/>
      <c r="H230" s="236" t="str">
        <f>IF(MIN(F230:G230)&gt;=0,"","ERROR")</f>
        <v/>
      </c>
      <c r="I230" s="106">
        <v>126</v>
      </c>
      <c r="J230" s="297"/>
      <c r="K230" s="297"/>
      <c r="L230" s="332"/>
      <c r="M230" s="106"/>
      <c r="N230" s="304"/>
      <c r="O230" s="82"/>
      <c r="Q230" s="103" t="str">
        <f>IF(OR(COUNT(F230:G230)=0,COUNT(F230:G230)=2),"","ERROR")</f>
        <v/>
      </c>
      <c r="R230" s="103" t="str">
        <f>IF(COUNT(F230:G230)&gt;0,"No facilitation applied","")</f>
        <v/>
      </c>
      <c r="V230" s="9"/>
    </row>
    <row r="231" spans="1:22" ht="15" customHeight="1" x14ac:dyDescent="0.25">
      <c r="A231" s="223"/>
      <c r="B231" s="219"/>
      <c r="C231" s="175" t="s">
        <v>242</v>
      </c>
      <c r="D231" s="142" t="s">
        <v>314</v>
      </c>
      <c r="E231" s="106">
        <v>127</v>
      </c>
      <c r="F231" s="100"/>
      <c r="G231" s="100"/>
      <c r="H231" s="236" t="str">
        <f>IF(MIN(F231:G231)&gt;=0,"","ERROR")</f>
        <v/>
      </c>
      <c r="I231" s="106">
        <v>127</v>
      </c>
      <c r="J231" s="297"/>
      <c r="K231" s="297"/>
      <c r="L231" s="332"/>
      <c r="M231" s="106"/>
      <c r="N231" s="304"/>
      <c r="O231" s="82"/>
      <c r="Q231" s="303"/>
      <c r="R231" s="303"/>
      <c r="V231" s="9"/>
    </row>
    <row r="232" spans="1:22" ht="15" customHeight="1" x14ac:dyDescent="0.25">
      <c r="A232" s="223"/>
      <c r="B232" s="219"/>
      <c r="C232" s="175" t="s">
        <v>265</v>
      </c>
      <c r="D232" s="142" t="s">
        <v>314</v>
      </c>
      <c r="E232" s="106">
        <v>129</v>
      </c>
      <c r="F232" s="100"/>
      <c r="G232" s="100"/>
      <c r="H232" s="236" t="str">
        <f>IF(MIN(F232:G232)&gt;=0,"","ERROR")</f>
        <v/>
      </c>
      <c r="I232" s="106">
        <v>129</v>
      </c>
      <c r="J232" s="297"/>
      <c r="K232" s="297"/>
      <c r="L232" s="332"/>
      <c r="M232" s="106"/>
      <c r="N232" s="304"/>
      <c r="O232" s="82"/>
      <c r="Q232" s="303"/>
      <c r="R232" s="303"/>
      <c r="V232" s="9"/>
    </row>
    <row r="233" spans="1:22" ht="15" customHeight="1" x14ac:dyDescent="0.25">
      <c r="A233" s="223"/>
      <c r="B233" s="219"/>
      <c r="C233" s="173" t="s">
        <v>243</v>
      </c>
      <c r="D233" s="145"/>
      <c r="E233" s="106">
        <v>130</v>
      </c>
      <c r="F233" s="208"/>
      <c r="G233" s="208"/>
      <c r="H233" s="34"/>
      <c r="I233" s="106">
        <v>130</v>
      </c>
      <c r="J233" s="297"/>
      <c r="K233" s="297"/>
      <c r="L233" s="332"/>
      <c r="M233" s="106"/>
      <c r="N233" s="304"/>
      <c r="O233" s="82"/>
      <c r="Q233" s="315"/>
      <c r="R233" s="315"/>
      <c r="V233" s="9"/>
    </row>
    <row r="234" spans="1:22" ht="15" customHeight="1" x14ac:dyDescent="0.25">
      <c r="A234" s="223"/>
      <c r="B234" s="219"/>
      <c r="C234" s="175" t="s">
        <v>128</v>
      </c>
      <c r="D234" s="144" t="s">
        <v>285</v>
      </c>
      <c r="E234" s="106">
        <v>285</v>
      </c>
      <c r="F234" s="280"/>
      <c r="G234" s="280"/>
      <c r="H234" s="236" t="str">
        <f>IF(MIN(F234:G234)&gt;=0,"","ERROR")</f>
        <v/>
      </c>
      <c r="I234" s="106">
        <v>285</v>
      </c>
      <c r="J234" s="284"/>
      <c r="K234" s="284"/>
      <c r="L234" s="332"/>
      <c r="M234" s="106"/>
      <c r="N234" s="304"/>
      <c r="O234" s="315"/>
      <c r="P234" s="315"/>
      <c r="Q234" s="103" t="str">
        <f>IF(OR(COUNT(F234:G234)=0,COUNT(F234:G234)=2),"","ERROR")</f>
        <v/>
      </c>
      <c r="R234" s="103" t="str">
        <f>IF(COUNT(F234:G234)&gt;0,"No facilitation applied","")</f>
        <v/>
      </c>
      <c r="V234" s="9"/>
    </row>
    <row r="235" spans="1:22" ht="15" customHeight="1" x14ac:dyDescent="0.25">
      <c r="A235" s="223"/>
      <c r="B235" s="219"/>
      <c r="C235" s="175" t="s">
        <v>124</v>
      </c>
      <c r="D235" s="142" t="s">
        <v>305</v>
      </c>
      <c r="E235" s="106">
        <v>284</v>
      </c>
      <c r="F235" s="280"/>
      <c r="G235" s="280"/>
      <c r="H235" s="236" t="str">
        <f>IF(MIN(F235:G235)&gt;=0,"","ERROR")</f>
        <v/>
      </c>
      <c r="I235" s="106">
        <v>284</v>
      </c>
      <c r="J235" s="284"/>
      <c r="K235" s="284"/>
      <c r="L235" s="332"/>
      <c r="M235" s="106"/>
      <c r="N235" s="304"/>
      <c r="O235" s="315"/>
      <c r="P235" s="315"/>
      <c r="Q235" s="103" t="str">
        <f>IF(OR(COUNT(F235:G235)=0,COUNT(F235:G235)=2),"","ERROR")</f>
        <v/>
      </c>
      <c r="R235" s="103" t="str">
        <f>IF(COUNT(F235:G235)&gt;0,"No facilitation applied","")</f>
        <v/>
      </c>
      <c r="V235" s="9"/>
    </row>
    <row r="236" spans="1:22" ht="15" customHeight="1" x14ac:dyDescent="0.25">
      <c r="A236" s="223"/>
      <c r="B236" s="219"/>
      <c r="C236" s="173" t="s">
        <v>244</v>
      </c>
      <c r="D236" s="145"/>
      <c r="E236" s="106">
        <v>131</v>
      </c>
      <c r="F236" s="208"/>
      <c r="G236" s="208"/>
      <c r="H236" s="34"/>
      <c r="I236" s="106">
        <v>131</v>
      </c>
      <c r="J236" s="297"/>
      <c r="K236" s="297"/>
      <c r="L236" s="332"/>
      <c r="M236" s="106"/>
      <c r="N236" s="304"/>
      <c r="O236" s="82"/>
      <c r="Q236" s="315"/>
      <c r="R236" s="315"/>
      <c r="V236" s="9"/>
    </row>
    <row r="237" spans="1:22" ht="15" customHeight="1" x14ac:dyDescent="0.25">
      <c r="A237" s="223"/>
      <c r="B237" s="219"/>
      <c r="C237" s="175" t="s">
        <v>128</v>
      </c>
      <c r="D237" s="144" t="s">
        <v>285</v>
      </c>
      <c r="E237" s="106">
        <v>287</v>
      </c>
      <c r="F237" s="280"/>
      <c r="G237" s="280"/>
      <c r="H237" s="236" t="str">
        <f>IF(MIN(F237:G237)&gt;=0,"","ERROR")</f>
        <v/>
      </c>
      <c r="I237" s="106">
        <v>287</v>
      </c>
      <c r="J237" s="284"/>
      <c r="K237" s="284"/>
      <c r="L237" s="332"/>
      <c r="M237" s="106"/>
      <c r="N237" s="304"/>
      <c r="O237" s="315"/>
      <c r="P237" s="315"/>
      <c r="Q237" s="103" t="str">
        <f>IF(OR(COUNT(F237:G237)=0,COUNT(F237:G237)=2),"","ERROR")</f>
        <v/>
      </c>
      <c r="R237" s="103" t="str">
        <f>IF(COUNT(F237:G237)&gt;0,"No facilitation applied","")</f>
        <v/>
      </c>
      <c r="V237" s="9"/>
    </row>
    <row r="238" spans="1:22" ht="15" customHeight="1" x14ac:dyDescent="0.25">
      <c r="A238" s="223"/>
      <c r="B238" s="219"/>
      <c r="C238" s="175" t="s">
        <v>124</v>
      </c>
      <c r="D238" s="142" t="s">
        <v>305</v>
      </c>
      <c r="E238" s="106">
        <v>286</v>
      </c>
      <c r="F238" s="280"/>
      <c r="G238" s="280"/>
      <c r="H238" s="236" t="str">
        <f>IF(MIN(F238:G238)&gt;=0,"","ERROR")</f>
        <v/>
      </c>
      <c r="I238" s="106">
        <v>286</v>
      </c>
      <c r="J238" s="284"/>
      <c r="K238" s="284"/>
      <c r="L238" s="332"/>
      <c r="M238" s="106"/>
      <c r="N238" s="304"/>
      <c r="O238" s="315"/>
      <c r="P238" s="315"/>
      <c r="Q238" s="103" t="str">
        <f>IF(OR(COUNT(F238:G238)=0,COUNT(F238:G238)=2),"","ERROR")</f>
        <v/>
      </c>
      <c r="R238" s="103" t="str">
        <f>IF(COUNT(F238:G238)&gt;0,"No facilitation applied","")</f>
        <v/>
      </c>
      <c r="V238" s="9"/>
    </row>
    <row r="239" spans="1:22" ht="15" customHeight="1" x14ac:dyDescent="0.25">
      <c r="A239" s="223"/>
      <c r="B239" s="219"/>
      <c r="C239" s="173" t="s">
        <v>245</v>
      </c>
      <c r="D239" s="145"/>
      <c r="E239" s="106"/>
      <c r="F239" s="160"/>
      <c r="G239" s="160"/>
      <c r="H239" s="34"/>
      <c r="I239" s="106"/>
      <c r="J239" s="297"/>
      <c r="K239" s="297"/>
      <c r="L239" s="332"/>
      <c r="M239" s="106"/>
      <c r="N239" s="304"/>
      <c r="O239" s="82"/>
      <c r="Q239" s="303"/>
      <c r="R239" s="303"/>
      <c r="V239" s="9"/>
    </row>
    <row r="240" spans="1:22" ht="15" customHeight="1" x14ac:dyDescent="0.25">
      <c r="A240" s="223"/>
      <c r="B240" s="219"/>
      <c r="C240" s="140" t="s">
        <v>288</v>
      </c>
      <c r="D240" s="142" t="s">
        <v>315</v>
      </c>
      <c r="E240" s="106">
        <v>132</v>
      </c>
      <c r="F240" s="100"/>
      <c r="G240" s="100"/>
      <c r="H240" s="236" t="str">
        <f>IF(MIN(F240:G240)&gt;=0,"","ERROR")</f>
        <v/>
      </c>
      <c r="I240" s="106">
        <v>132</v>
      </c>
      <c r="J240" s="297"/>
      <c r="K240" s="297"/>
      <c r="L240" s="332"/>
      <c r="M240" s="106"/>
      <c r="N240" s="304"/>
      <c r="O240" s="82"/>
      <c r="Q240" s="303"/>
      <c r="R240" s="303"/>
      <c r="V240" s="9"/>
    </row>
    <row r="241" spans="1:22" ht="15" customHeight="1" x14ac:dyDescent="0.25">
      <c r="A241" s="223"/>
      <c r="B241" s="219"/>
      <c r="C241" s="140" t="s">
        <v>289</v>
      </c>
      <c r="D241" s="145"/>
      <c r="E241" s="97">
        <v>464</v>
      </c>
      <c r="F241" s="208"/>
      <c r="G241" s="208"/>
      <c r="H241" s="34"/>
      <c r="I241" s="97">
        <v>464</v>
      </c>
      <c r="J241" s="297"/>
      <c r="K241" s="297"/>
      <c r="L241" s="332"/>
      <c r="M241" s="97"/>
      <c r="N241" s="304"/>
      <c r="O241" s="82"/>
      <c r="Q241" s="303"/>
      <c r="R241" s="303"/>
      <c r="V241" s="9"/>
    </row>
    <row r="242" spans="1:22" ht="15" customHeight="1" x14ac:dyDescent="0.25">
      <c r="A242" s="223"/>
      <c r="B242" s="219"/>
      <c r="C242" s="176" t="s">
        <v>128</v>
      </c>
      <c r="D242" s="142" t="s">
        <v>316</v>
      </c>
      <c r="E242" s="97">
        <v>533</v>
      </c>
      <c r="F242" s="100"/>
      <c r="G242" s="100"/>
      <c r="H242" s="236" t="str">
        <f>IF(MIN(F242:G242)&gt;=0,"","ERROR")</f>
        <v/>
      </c>
      <c r="I242" s="97">
        <v>533</v>
      </c>
      <c r="J242" s="284"/>
      <c r="K242" s="284"/>
      <c r="L242" s="332"/>
      <c r="M242" s="97"/>
      <c r="N242" s="304"/>
      <c r="O242" s="315"/>
      <c r="Q242" s="303"/>
      <c r="R242" s="303"/>
      <c r="V242" s="9"/>
    </row>
    <row r="243" spans="1:22" ht="15" customHeight="1" x14ac:dyDescent="0.25">
      <c r="A243" s="223"/>
      <c r="B243" s="219"/>
      <c r="C243" s="176" t="s">
        <v>124</v>
      </c>
      <c r="D243" s="142" t="s">
        <v>305</v>
      </c>
      <c r="E243" s="97">
        <v>534</v>
      </c>
      <c r="F243" s="100"/>
      <c r="G243" s="100"/>
      <c r="H243" s="236" t="str">
        <f>IF(MIN(F243:G243)&gt;=0,"","ERROR")</f>
        <v/>
      </c>
      <c r="I243" s="97">
        <v>534</v>
      </c>
      <c r="J243" s="284"/>
      <c r="K243" s="284"/>
      <c r="L243" s="332"/>
      <c r="M243" s="97"/>
      <c r="N243" s="304"/>
      <c r="O243" s="315"/>
      <c r="Q243" s="303"/>
      <c r="R243" s="303"/>
      <c r="V243" s="9"/>
    </row>
    <row r="244" spans="1:22" ht="15" customHeight="1" x14ac:dyDescent="0.25">
      <c r="A244" s="223"/>
      <c r="B244" s="219"/>
      <c r="C244" s="177" t="s">
        <v>266</v>
      </c>
      <c r="D244" s="145"/>
      <c r="E244" s="106"/>
      <c r="F244" s="160"/>
      <c r="G244" s="160"/>
      <c r="H244" s="34"/>
      <c r="I244" s="106"/>
      <c r="J244" s="297"/>
      <c r="K244" s="297"/>
      <c r="L244" s="332"/>
      <c r="M244" s="106"/>
      <c r="N244" s="304"/>
      <c r="O244" s="82"/>
      <c r="Q244" s="303"/>
      <c r="R244" s="303"/>
      <c r="V244" s="9"/>
    </row>
    <row r="245" spans="1:22" ht="15" customHeight="1" x14ac:dyDescent="0.25">
      <c r="A245" s="223"/>
      <c r="B245" s="219"/>
      <c r="C245" s="140" t="s">
        <v>288</v>
      </c>
      <c r="D245" s="142" t="s">
        <v>315</v>
      </c>
      <c r="E245" s="106">
        <v>135</v>
      </c>
      <c r="F245" s="100"/>
      <c r="G245" s="100"/>
      <c r="H245" s="236" t="str">
        <f>IF(MIN(F245:G245)&gt;=0,"","ERROR")</f>
        <v/>
      </c>
      <c r="I245" s="106">
        <v>135</v>
      </c>
      <c r="J245" s="297"/>
      <c r="K245" s="297"/>
      <c r="L245" s="332"/>
      <c r="M245" s="106"/>
      <c r="N245" s="304"/>
      <c r="O245" s="82"/>
      <c r="Q245" s="303"/>
      <c r="R245" s="303"/>
      <c r="V245" s="9"/>
    </row>
    <row r="246" spans="1:22" ht="15" customHeight="1" x14ac:dyDescent="0.25">
      <c r="A246" s="223"/>
      <c r="B246" s="219"/>
      <c r="C246" s="140" t="s">
        <v>289</v>
      </c>
      <c r="D246" s="145"/>
      <c r="E246" s="106">
        <v>136</v>
      </c>
      <c r="F246" s="208"/>
      <c r="G246" s="208"/>
      <c r="H246" s="34"/>
      <c r="I246" s="106">
        <v>136</v>
      </c>
      <c r="J246" s="297"/>
      <c r="K246" s="297"/>
      <c r="L246" s="332"/>
      <c r="M246" s="106"/>
      <c r="N246" s="304"/>
      <c r="O246" s="82"/>
      <c r="Q246" s="303"/>
      <c r="R246" s="303"/>
      <c r="V246" s="9"/>
    </row>
    <row r="247" spans="1:22" ht="15" customHeight="1" x14ac:dyDescent="0.25">
      <c r="A247" s="223"/>
      <c r="B247" s="219"/>
      <c r="C247" s="176" t="s">
        <v>128</v>
      </c>
      <c r="D247" s="142" t="s">
        <v>317</v>
      </c>
      <c r="E247" s="106">
        <v>293</v>
      </c>
      <c r="F247" s="100"/>
      <c r="G247" s="100"/>
      <c r="H247" s="236" t="str">
        <f>IF(MIN(F247:G247)&gt;=0,"","ERROR")</f>
        <v/>
      </c>
      <c r="I247" s="106">
        <v>293</v>
      </c>
      <c r="J247" s="284"/>
      <c r="K247" s="284"/>
      <c r="L247" s="332"/>
      <c r="M247" s="106"/>
      <c r="N247" s="304"/>
      <c r="O247" s="315"/>
      <c r="Q247" s="303"/>
      <c r="R247" s="303"/>
      <c r="V247" s="9"/>
    </row>
    <row r="248" spans="1:22" ht="15" customHeight="1" x14ac:dyDescent="0.25">
      <c r="A248" s="223"/>
      <c r="B248" s="219"/>
      <c r="C248" s="176" t="s">
        <v>124</v>
      </c>
      <c r="D248" s="142" t="s">
        <v>305</v>
      </c>
      <c r="E248" s="106">
        <v>292</v>
      </c>
      <c r="F248" s="100"/>
      <c r="G248" s="100"/>
      <c r="H248" s="236" t="str">
        <f>IF(MIN(F248:G248)&gt;=0,"","ERROR")</f>
        <v/>
      </c>
      <c r="I248" s="106">
        <v>292</v>
      </c>
      <c r="J248" s="284"/>
      <c r="K248" s="284"/>
      <c r="L248" s="332"/>
      <c r="M248" s="106"/>
      <c r="N248" s="304"/>
      <c r="O248" s="315"/>
      <c r="Q248" s="303"/>
      <c r="R248" s="303"/>
      <c r="V248" s="9"/>
    </row>
    <row r="249" spans="1:22" ht="15" customHeight="1" x14ac:dyDescent="0.25">
      <c r="A249" s="223"/>
      <c r="B249" s="221"/>
      <c r="C249" s="95" t="s">
        <v>49</v>
      </c>
      <c r="D249" s="145"/>
      <c r="E249" s="104">
        <v>137</v>
      </c>
      <c r="F249" s="100"/>
      <c r="G249" s="100"/>
      <c r="H249" s="34"/>
      <c r="I249" s="106">
        <v>137</v>
      </c>
      <c r="J249" s="296"/>
      <c r="K249" s="296"/>
      <c r="L249" s="332"/>
      <c r="M249" s="106"/>
      <c r="N249" s="304"/>
      <c r="O249" s="103" t="str">
        <f>IF(F249&gt;=SUM(F229:F232,F234:F235,F237:F238,F240,F242:F243,F245,F247:F248),"","ERROR")</f>
        <v/>
      </c>
      <c r="P249" s="103" t="str">
        <f>IF(G249&gt;=SUM(G229:G232,G234:G235,G237:G238,G240,G242:G243,G245,G247:G248),"","ERROR")</f>
        <v/>
      </c>
      <c r="Q249" s="303"/>
      <c r="R249" s="303"/>
      <c r="V249" s="9"/>
    </row>
    <row r="250" spans="1:22" ht="30" customHeight="1" x14ac:dyDescent="0.35">
      <c r="A250" s="223"/>
      <c r="B250" s="244"/>
      <c r="C250" s="4"/>
      <c r="D250" s="136"/>
      <c r="E250" s="136"/>
      <c r="F250" s="5"/>
      <c r="G250" s="34"/>
      <c r="H250" s="34"/>
      <c r="I250" s="106"/>
      <c r="J250" s="82"/>
      <c r="K250" s="82"/>
      <c r="L250" s="332"/>
      <c r="M250" s="106"/>
      <c r="N250" s="304"/>
      <c r="O250" s="116"/>
      <c r="Q250" s="303"/>
      <c r="R250" s="303"/>
      <c r="V250" s="9"/>
    </row>
    <row r="251" spans="1:22" ht="30" customHeight="1" x14ac:dyDescent="0.25">
      <c r="A251" s="223"/>
      <c r="B251" s="365" t="s">
        <v>50</v>
      </c>
      <c r="C251" s="366"/>
      <c r="D251" s="369" t="s">
        <v>278</v>
      </c>
      <c r="E251" s="137"/>
      <c r="F251" s="356" t="s">
        <v>36</v>
      </c>
      <c r="G251" s="358" t="s">
        <v>102</v>
      </c>
      <c r="H251" s="34"/>
      <c r="I251" s="106"/>
      <c r="J251" s="82"/>
      <c r="K251" s="82"/>
      <c r="L251" s="332"/>
      <c r="M251" s="106"/>
      <c r="N251" s="304"/>
      <c r="O251" s="358" t="s">
        <v>102</v>
      </c>
      <c r="P251" s="358" t="s">
        <v>102</v>
      </c>
      <c r="Q251" s="384" t="s">
        <v>463</v>
      </c>
      <c r="R251" s="384" t="s">
        <v>464</v>
      </c>
      <c r="V251" s="9"/>
    </row>
    <row r="252" spans="1:22" ht="30" customHeight="1" x14ac:dyDescent="0.3">
      <c r="A252" s="223"/>
      <c r="B252" s="219"/>
      <c r="C252" s="19"/>
      <c r="D252" s="370"/>
      <c r="E252" s="138"/>
      <c r="F252" s="357"/>
      <c r="G252" s="359"/>
      <c r="I252" s="106"/>
      <c r="J252" s="301"/>
      <c r="K252" s="301"/>
      <c r="L252" s="332"/>
      <c r="M252" s="106"/>
      <c r="N252" s="304"/>
      <c r="O252" s="359"/>
      <c r="P252" s="359"/>
      <c r="Q252" s="384"/>
      <c r="R252" s="384"/>
      <c r="V252" s="9"/>
    </row>
    <row r="253" spans="1:22" ht="25" customHeight="1" x14ac:dyDescent="0.3">
      <c r="A253" s="223"/>
      <c r="B253" s="247"/>
      <c r="C253" s="192"/>
      <c r="D253" s="138"/>
      <c r="E253" s="202"/>
      <c r="F253" s="101" t="s">
        <v>6</v>
      </c>
      <c r="G253" s="34"/>
      <c r="I253" s="106"/>
      <c r="J253" s="301"/>
      <c r="K253" s="301"/>
      <c r="L253" s="332"/>
      <c r="M253" s="106"/>
      <c r="N253" s="304"/>
      <c r="O253" s="82"/>
      <c r="Q253" s="303"/>
      <c r="R253" s="303"/>
      <c r="V253" s="9"/>
    </row>
    <row r="254" spans="1:22" ht="15" customHeight="1" x14ac:dyDescent="0.25">
      <c r="A254" s="223"/>
      <c r="B254" s="82"/>
      <c r="C254" s="88" t="s">
        <v>51</v>
      </c>
      <c r="D254" s="142" t="s">
        <v>318</v>
      </c>
      <c r="E254" s="105">
        <v>138</v>
      </c>
      <c r="F254" s="100"/>
      <c r="G254" s="320"/>
      <c r="I254" s="106">
        <v>138</v>
      </c>
      <c r="J254" s="297"/>
      <c r="K254" s="297"/>
      <c r="L254" s="332"/>
      <c r="M254" s="106"/>
      <c r="N254" s="304"/>
      <c r="O254" s="82"/>
      <c r="Q254" s="303"/>
      <c r="R254" s="303"/>
      <c r="V254" s="9"/>
    </row>
    <row r="255" spans="1:22" ht="15" customHeight="1" x14ac:dyDescent="0.25">
      <c r="A255" s="223"/>
      <c r="B255" s="219"/>
      <c r="C255" s="88" t="s">
        <v>89</v>
      </c>
      <c r="D255" s="142" t="s">
        <v>319</v>
      </c>
      <c r="E255" s="106">
        <v>139</v>
      </c>
      <c r="F255" s="280"/>
      <c r="G255" s="236" t="str">
        <f>IF(F255&gt;=0,"","ERROR")</f>
        <v/>
      </c>
      <c r="I255" s="106">
        <v>139</v>
      </c>
      <c r="J255" s="297"/>
      <c r="K255" s="297"/>
      <c r="L255" s="332"/>
      <c r="M255" s="106"/>
      <c r="N255" s="304"/>
      <c r="O255" s="82"/>
      <c r="Q255" s="303"/>
      <c r="R255" s="317"/>
      <c r="V255" s="9"/>
    </row>
    <row r="256" spans="1:22" ht="30" customHeight="1" x14ac:dyDescent="0.25">
      <c r="A256" s="223"/>
      <c r="B256" s="219"/>
      <c r="C256" s="88" t="s">
        <v>131</v>
      </c>
      <c r="D256" s="145"/>
      <c r="E256" s="106"/>
      <c r="F256" s="160"/>
      <c r="G256" s="34"/>
      <c r="I256" s="106"/>
      <c r="J256" s="297"/>
      <c r="K256" s="297"/>
      <c r="L256" s="332"/>
      <c r="M256" s="106"/>
      <c r="N256" s="304"/>
      <c r="O256" s="82"/>
      <c r="Q256" s="303"/>
      <c r="R256" s="317"/>
      <c r="V256" s="9"/>
    </row>
    <row r="257" spans="1:22" ht="15" customHeight="1" x14ac:dyDescent="0.25">
      <c r="A257" s="223"/>
      <c r="B257" s="219"/>
      <c r="C257" s="31" t="s">
        <v>267</v>
      </c>
      <c r="D257" s="142">
        <v>267</v>
      </c>
      <c r="E257" s="106">
        <v>140</v>
      </c>
      <c r="F257" s="280"/>
      <c r="G257" s="236" t="str">
        <f>IF(F257&gt;=0,"","ERROR")</f>
        <v/>
      </c>
      <c r="I257" s="106">
        <v>140</v>
      </c>
      <c r="J257" s="297"/>
      <c r="K257" s="297"/>
      <c r="L257" s="332"/>
      <c r="M257" s="106"/>
      <c r="N257" s="304"/>
      <c r="O257" s="82"/>
      <c r="Q257" s="303"/>
      <c r="R257" s="317"/>
      <c r="V257" s="9"/>
    </row>
    <row r="258" spans="1:22" ht="15" customHeight="1" x14ac:dyDescent="0.25">
      <c r="A258" s="223"/>
      <c r="B258" s="219"/>
      <c r="C258" s="31" t="s">
        <v>247</v>
      </c>
      <c r="D258" s="142" t="s">
        <v>320</v>
      </c>
      <c r="E258" s="106">
        <v>141</v>
      </c>
      <c r="F258" s="280"/>
      <c r="G258" s="236" t="str">
        <f>IF(F258&gt;=0,"","ERROR")</f>
        <v/>
      </c>
      <c r="I258" s="106">
        <v>141</v>
      </c>
      <c r="J258" s="297"/>
      <c r="K258" s="297"/>
      <c r="L258" s="332"/>
      <c r="M258" s="106"/>
      <c r="N258" s="304"/>
      <c r="O258" s="82"/>
      <c r="Q258" s="303"/>
      <c r="R258" s="317"/>
      <c r="V258" s="9"/>
    </row>
    <row r="259" spans="1:22" ht="30" customHeight="1" x14ac:dyDescent="0.25">
      <c r="A259" s="223"/>
      <c r="B259" s="219"/>
      <c r="C259" s="88" t="s">
        <v>52</v>
      </c>
      <c r="D259" s="142" t="s">
        <v>321</v>
      </c>
      <c r="E259" s="106">
        <v>142</v>
      </c>
      <c r="F259" s="280"/>
      <c r="G259" s="236" t="str">
        <f>IF(F259&gt;=0,"","ERROR")</f>
        <v/>
      </c>
      <c r="I259" s="106">
        <v>142</v>
      </c>
      <c r="J259" s="297"/>
      <c r="K259" s="297"/>
      <c r="L259" s="332"/>
      <c r="M259" s="106"/>
      <c r="N259" s="304"/>
      <c r="O259" s="82"/>
      <c r="Q259" s="303"/>
      <c r="R259" s="317"/>
      <c r="V259" s="9"/>
    </row>
    <row r="260" spans="1:22" ht="30" customHeight="1" x14ac:dyDescent="0.25">
      <c r="A260" s="223"/>
      <c r="B260" s="219"/>
      <c r="C260" s="88" t="s">
        <v>53</v>
      </c>
      <c r="D260" s="142" t="s">
        <v>322</v>
      </c>
      <c r="E260" s="106">
        <v>143</v>
      </c>
      <c r="F260" s="280"/>
      <c r="G260" s="236" t="str">
        <f>IF(F260&gt;=0,"","ERROR")</f>
        <v/>
      </c>
      <c r="I260" s="106">
        <v>143</v>
      </c>
      <c r="J260" s="297"/>
      <c r="K260" s="297"/>
      <c r="L260" s="332"/>
      <c r="M260" s="106"/>
      <c r="N260" s="304"/>
      <c r="O260" s="82"/>
      <c r="Q260" s="303"/>
      <c r="R260" s="317"/>
      <c r="V260" s="9"/>
    </row>
    <row r="261" spans="1:22" ht="15" customHeight="1" x14ac:dyDescent="0.25">
      <c r="A261" s="223"/>
      <c r="B261" s="219"/>
      <c r="C261" s="88" t="s">
        <v>54</v>
      </c>
      <c r="D261" s="142" t="s">
        <v>323</v>
      </c>
      <c r="E261" s="106">
        <v>144</v>
      </c>
      <c r="F261" s="280"/>
      <c r="G261" s="236" t="str">
        <f>IF(F261&gt;=0,"","ERROR")</f>
        <v/>
      </c>
      <c r="I261" s="106">
        <v>144</v>
      </c>
      <c r="J261" s="297"/>
      <c r="K261" s="297"/>
      <c r="L261" s="332"/>
      <c r="M261" s="106"/>
      <c r="N261" s="304"/>
      <c r="O261" s="82"/>
      <c r="Q261" s="303"/>
      <c r="R261" s="317"/>
      <c r="V261" s="9"/>
    </row>
    <row r="262" spans="1:22" ht="15" customHeight="1" x14ac:dyDescent="0.25">
      <c r="A262" s="223"/>
      <c r="B262" s="219"/>
      <c r="C262" s="88" t="s">
        <v>183</v>
      </c>
      <c r="D262" s="145"/>
      <c r="E262" s="97"/>
      <c r="F262" s="160"/>
      <c r="G262" s="34"/>
      <c r="I262" s="97"/>
      <c r="J262" s="297"/>
      <c r="K262" s="297"/>
      <c r="L262" s="332"/>
      <c r="M262" s="97"/>
      <c r="N262" s="304"/>
      <c r="O262" s="82"/>
      <c r="Q262" s="303"/>
      <c r="R262" s="317"/>
      <c r="V262" s="9"/>
    </row>
    <row r="263" spans="1:22" s="77" customFormat="1" ht="15" customHeight="1" x14ac:dyDescent="0.25">
      <c r="A263" s="223"/>
      <c r="B263" s="219"/>
      <c r="C263" s="140" t="s">
        <v>132</v>
      </c>
      <c r="D263" s="142" t="s">
        <v>324</v>
      </c>
      <c r="E263" s="97">
        <v>535</v>
      </c>
      <c r="F263" s="100"/>
      <c r="G263" s="236" t="str">
        <f>IF((OR(AND(F263&gt;0,F264&gt;0), F263 &lt;0)),"ERROR","")</f>
        <v/>
      </c>
      <c r="I263" s="97">
        <v>535</v>
      </c>
      <c r="J263" s="297"/>
      <c r="K263" s="297"/>
      <c r="L263" s="332"/>
      <c r="M263" s="97"/>
      <c r="N263" s="304"/>
      <c r="O263" s="82"/>
      <c r="Q263" s="303"/>
      <c r="R263" s="303"/>
      <c r="S263" s="316"/>
    </row>
    <row r="264" spans="1:22" s="77" customFormat="1" ht="15" customHeight="1" x14ac:dyDescent="0.25">
      <c r="A264" s="223"/>
      <c r="B264" s="219"/>
      <c r="C264" s="140" t="s">
        <v>133</v>
      </c>
      <c r="D264" s="142" t="s">
        <v>324</v>
      </c>
      <c r="E264" s="97">
        <v>536</v>
      </c>
      <c r="F264" s="100"/>
      <c r="G264" s="236" t="str">
        <f>IF((OR(AND(F263&gt;0,F264&gt;0), F264 &lt;0)),"ERROR","")</f>
        <v/>
      </c>
      <c r="I264" s="97">
        <v>536</v>
      </c>
      <c r="J264" s="297"/>
      <c r="K264" s="297"/>
      <c r="L264" s="332"/>
      <c r="M264" s="97"/>
      <c r="N264" s="304"/>
      <c r="O264" s="82"/>
      <c r="Q264" s="303"/>
      <c r="R264" s="303"/>
      <c r="S264" s="316"/>
    </row>
    <row r="265" spans="1:22" ht="15" customHeight="1" x14ac:dyDescent="0.25">
      <c r="A265" s="223"/>
      <c r="B265" s="219"/>
      <c r="C265" s="88" t="s">
        <v>55</v>
      </c>
      <c r="D265" s="142" t="s">
        <v>325</v>
      </c>
      <c r="E265" s="106">
        <v>146</v>
      </c>
      <c r="F265" s="100"/>
      <c r="G265" s="236" t="str">
        <f>IF(F265&gt;=0,"","ERROR")</f>
        <v/>
      </c>
      <c r="I265" s="106">
        <v>146</v>
      </c>
      <c r="J265" s="297"/>
      <c r="K265" s="297"/>
      <c r="L265" s="332"/>
      <c r="M265" s="106"/>
      <c r="N265" s="304"/>
      <c r="O265" s="82"/>
      <c r="Q265" s="303"/>
      <c r="R265" s="303"/>
      <c r="V265" s="9"/>
    </row>
    <row r="266" spans="1:22" ht="15" customHeight="1" x14ac:dyDescent="0.25">
      <c r="A266" s="223"/>
      <c r="B266" s="219"/>
      <c r="C266" s="88" t="s">
        <v>184</v>
      </c>
      <c r="D266" s="145"/>
      <c r="E266" s="106"/>
      <c r="F266" s="160"/>
      <c r="G266" s="34"/>
      <c r="I266" s="106"/>
      <c r="J266" s="297"/>
      <c r="K266" s="297"/>
      <c r="L266" s="332"/>
      <c r="M266" s="106"/>
      <c r="N266" s="304"/>
      <c r="O266" s="82"/>
      <c r="Q266" s="303"/>
      <c r="R266" s="303"/>
      <c r="V266" s="9"/>
    </row>
    <row r="267" spans="1:22" ht="15" customHeight="1" x14ac:dyDescent="0.25">
      <c r="A267" s="223"/>
      <c r="B267" s="219"/>
      <c r="C267" s="188" t="s">
        <v>56</v>
      </c>
      <c r="D267" s="142" t="s">
        <v>326</v>
      </c>
      <c r="E267" s="106">
        <v>147</v>
      </c>
      <c r="F267" s="100"/>
      <c r="G267" s="236" t="str">
        <f>IF(F267&gt;=0,"","ERROR")</f>
        <v/>
      </c>
      <c r="I267" s="106">
        <v>147</v>
      </c>
      <c r="J267" s="297"/>
      <c r="K267" s="297"/>
      <c r="L267" s="332"/>
      <c r="M267" s="106"/>
      <c r="N267" s="304"/>
      <c r="O267" s="82"/>
      <c r="Q267" s="303"/>
      <c r="R267" s="303"/>
      <c r="V267" s="9"/>
    </row>
    <row r="268" spans="1:22" ht="15" customHeight="1" x14ac:dyDescent="0.25">
      <c r="A268" s="223"/>
      <c r="B268" s="219"/>
      <c r="C268" s="31" t="s">
        <v>57</v>
      </c>
      <c r="D268" s="142" t="s">
        <v>327</v>
      </c>
      <c r="E268" s="106">
        <v>148</v>
      </c>
      <c r="F268" s="100"/>
      <c r="G268" s="236" t="str">
        <f>IF(F268&gt;=0,"","ERROR")</f>
        <v/>
      </c>
      <c r="I268" s="106">
        <v>148</v>
      </c>
      <c r="J268" s="297"/>
      <c r="K268" s="297"/>
      <c r="L268" s="332"/>
      <c r="M268" s="106"/>
      <c r="N268" s="304"/>
      <c r="O268" s="82"/>
      <c r="Q268" s="303"/>
      <c r="R268" s="303"/>
      <c r="V268" s="9"/>
    </row>
    <row r="269" spans="1:22" ht="15" customHeight="1" x14ac:dyDescent="0.25">
      <c r="A269" s="223"/>
      <c r="B269" s="219"/>
      <c r="C269" s="31" t="s">
        <v>58</v>
      </c>
      <c r="D269" s="142" t="s">
        <v>328</v>
      </c>
      <c r="E269" s="106">
        <v>149</v>
      </c>
      <c r="F269" s="100"/>
      <c r="G269" s="236" t="str">
        <f>IF(F269&gt;=0,"","ERROR")</f>
        <v/>
      </c>
      <c r="I269" s="106">
        <v>149</v>
      </c>
      <c r="J269" s="297"/>
      <c r="K269" s="297"/>
      <c r="L269" s="332"/>
      <c r="M269" s="106"/>
      <c r="N269" s="304"/>
      <c r="O269" s="82"/>
      <c r="Q269" s="303"/>
      <c r="R269" s="303"/>
      <c r="V269" s="9"/>
    </row>
    <row r="270" spans="1:22" ht="15" customHeight="1" x14ac:dyDescent="0.25">
      <c r="A270" s="223"/>
      <c r="B270" s="219"/>
      <c r="C270" s="88" t="s">
        <v>59</v>
      </c>
      <c r="D270" s="142" t="s">
        <v>325</v>
      </c>
      <c r="E270" s="106">
        <v>150</v>
      </c>
      <c r="F270" s="100"/>
      <c r="G270" s="236" t="str">
        <f>IF(F270&gt;=0,"","ERROR")</f>
        <v/>
      </c>
      <c r="I270" s="106">
        <v>150</v>
      </c>
      <c r="J270" s="297"/>
      <c r="K270" s="297"/>
      <c r="L270" s="332"/>
      <c r="M270" s="106"/>
      <c r="N270" s="304"/>
      <c r="O270" s="82"/>
      <c r="Q270" s="303"/>
      <c r="R270" s="303"/>
      <c r="V270" s="9"/>
    </row>
    <row r="271" spans="1:22" ht="15" customHeight="1" x14ac:dyDescent="0.25">
      <c r="A271" s="223"/>
      <c r="B271" s="219"/>
      <c r="C271" s="177" t="s">
        <v>185</v>
      </c>
      <c r="D271" s="145"/>
      <c r="E271" s="106">
        <v>151</v>
      </c>
      <c r="F271" s="208"/>
      <c r="G271" s="34"/>
      <c r="I271" s="106">
        <v>151</v>
      </c>
      <c r="J271" s="77"/>
      <c r="K271" s="77"/>
      <c r="L271" s="332"/>
      <c r="M271" s="106"/>
      <c r="N271" s="304"/>
      <c r="O271" s="82"/>
      <c r="Q271" s="306"/>
      <c r="R271" s="306"/>
      <c r="V271" s="9"/>
    </row>
    <row r="272" spans="1:22" s="178" customFormat="1" ht="15" customHeight="1" x14ac:dyDescent="0.25">
      <c r="A272" s="227"/>
      <c r="B272" s="220"/>
      <c r="C272" s="140" t="s">
        <v>128</v>
      </c>
      <c r="D272" s="142" t="s">
        <v>329</v>
      </c>
      <c r="E272" s="106">
        <v>295</v>
      </c>
      <c r="F272" s="100"/>
      <c r="G272" s="236" t="str">
        <f>IF(F272&gt;=0,"","ERROR")</f>
        <v/>
      </c>
      <c r="I272" s="106">
        <v>295</v>
      </c>
      <c r="J272" s="284"/>
      <c r="K272" s="284"/>
      <c r="L272" s="332"/>
      <c r="M272" s="106"/>
      <c r="N272" s="304"/>
      <c r="O272" s="315"/>
      <c r="P272" s="9"/>
      <c r="Q272" s="303"/>
      <c r="R272" s="303"/>
      <c r="S272" s="316"/>
    </row>
    <row r="273" spans="1:22" s="178" customFormat="1" ht="15" customHeight="1" x14ac:dyDescent="0.25">
      <c r="A273" s="227"/>
      <c r="B273" s="220"/>
      <c r="C273" s="140" t="s">
        <v>124</v>
      </c>
      <c r="D273" s="142" t="s">
        <v>305</v>
      </c>
      <c r="E273" s="106">
        <v>294</v>
      </c>
      <c r="F273" s="100"/>
      <c r="G273" s="236" t="str">
        <f>IF(F273&gt;=0,"","ERROR")</f>
        <v/>
      </c>
      <c r="I273" s="106">
        <v>294</v>
      </c>
      <c r="J273" s="284"/>
      <c r="K273" s="284"/>
      <c r="L273" s="332"/>
      <c r="M273" s="106"/>
      <c r="N273" s="304"/>
      <c r="O273" s="315"/>
      <c r="P273" s="9"/>
      <c r="Q273" s="303"/>
      <c r="R273" s="303"/>
      <c r="S273" s="316"/>
    </row>
    <row r="274" spans="1:22" ht="15" customHeight="1" x14ac:dyDescent="0.25">
      <c r="A274" s="223"/>
      <c r="B274" s="219"/>
      <c r="C274" s="88" t="s">
        <v>186</v>
      </c>
      <c r="D274" s="145"/>
      <c r="E274" s="106"/>
      <c r="F274" s="160"/>
      <c r="G274" s="34"/>
      <c r="I274" s="106"/>
      <c r="J274" s="297"/>
      <c r="K274" s="297"/>
      <c r="L274" s="332"/>
      <c r="M274" s="106"/>
      <c r="N274" s="304"/>
      <c r="O274" s="82"/>
      <c r="Q274" s="303"/>
      <c r="R274" s="303"/>
      <c r="V274" s="9"/>
    </row>
    <row r="275" spans="1:22" ht="25" customHeight="1" x14ac:dyDescent="0.25">
      <c r="A275" s="223"/>
      <c r="B275" s="219"/>
      <c r="C275" s="31" t="s">
        <v>187</v>
      </c>
      <c r="D275" s="145"/>
      <c r="E275" s="106">
        <v>152</v>
      </c>
      <c r="F275" s="208"/>
      <c r="G275" s="34"/>
      <c r="I275" s="106">
        <v>152</v>
      </c>
      <c r="L275" s="332"/>
      <c r="M275" s="106"/>
      <c r="N275" s="304"/>
      <c r="O275" s="82"/>
      <c r="Q275" s="315"/>
      <c r="R275" s="315"/>
      <c r="V275" s="9"/>
    </row>
    <row r="276" spans="1:22" s="178" customFormat="1" ht="40" customHeight="1" x14ac:dyDescent="0.25">
      <c r="A276" s="227"/>
      <c r="B276" s="220"/>
      <c r="C276" s="162" t="s">
        <v>128</v>
      </c>
      <c r="D276" s="142" t="s">
        <v>330</v>
      </c>
      <c r="E276" s="106">
        <v>297</v>
      </c>
      <c r="F276" s="280"/>
      <c r="G276" s="236" t="str">
        <f>IF(F276&gt;=0,"","ERROR")</f>
        <v/>
      </c>
      <c r="I276" s="106">
        <v>297</v>
      </c>
      <c r="J276" s="290" t="s">
        <v>455</v>
      </c>
      <c r="K276" s="140" t="s">
        <v>457</v>
      </c>
      <c r="L276" s="334"/>
      <c r="M276" s="106"/>
      <c r="N276" s="304"/>
      <c r="O276" s="315"/>
      <c r="P276" s="9"/>
      <c r="Q276" s="103" t="str">
        <f>IF(COUNT(F276,F281,L276)=0,"",IF(COUNT(L276)&gt;0,IF(COUNT(F276,F281)=0,"","ERROR"),IF(AND(COUNT(F276,F281)=2,COUNT(L276)=0),"","ERROR")))</f>
        <v/>
      </c>
      <c r="R276" s="103" t="str">
        <f>IF(COUNT(F276,F281,L276)=0,"",IF(COUNT(L276)&gt;0,"facilitation applied","No facilitation applied"))</f>
        <v/>
      </c>
      <c r="S276" s="316"/>
    </row>
    <row r="277" spans="1:22" s="178" customFormat="1" ht="40" customHeight="1" x14ac:dyDescent="0.25">
      <c r="A277" s="227"/>
      <c r="B277" s="220"/>
      <c r="C277" s="162" t="s">
        <v>124</v>
      </c>
      <c r="D277" s="142" t="s">
        <v>305</v>
      </c>
      <c r="E277" s="106">
        <v>296</v>
      </c>
      <c r="F277" s="280"/>
      <c r="G277" s="236" t="str">
        <f>IF(F277&gt;=0,"","ERROR")</f>
        <v/>
      </c>
      <c r="I277" s="106">
        <v>296</v>
      </c>
      <c r="J277" s="290" t="s">
        <v>456</v>
      </c>
      <c r="K277" s="140" t="s">
        <v>458</v>
      </c>
      <c r="L277" s="334"/>
      <c r="M277" s="106"/>
      <c r="N277" s="304"/>
      <c r="O277" s="315"/>
      <c r="P277" s="9"/>
      <c r="Q277" s="103" t="str">
        <f>IF(COUNT(F277,F282,L277)=0,"",IF(COUNT(L277)&gt;0,IF(COUNT(F277,F282)=0,"","ERROR"),IF(AND(COUNT(F277,F282)=2,COUNT(L277)=0),"","ERROR")))</f>
        <v/>
      </c>
      <c r="R277" s="103" t="str">
        <f>IF(COUNT(F277,F282,L277)=0,"",IF(COUNT(L277)&gt;0,"facilitation applied","No facilitation applied"))</f>
        <v/>
      </c>
      <c r="S277" s="316"/>
    </row>
    <row r="278" spans="1:22" ht="40" customHeight="1" x14ac:dyDescent="0.25">
      <c r="A278" s="223"/>
      <c r="B278" s="219"/>
      <c r="C278" s="31" t="s">
        <v>60</v>
      </c>
      <c r="D278" s="142" t="s">
        <v>330</v>
      </c>
      <c r="E278" s="106">
        <v>153</v>
      </c>
      <c r="F278" s="280"/>
      <c r="G278" s="236" t="str">
        <f>IF(F278&gt;=0,"","ERROR")</f>
        <v/>
      </c>
      <c r="I278" s="106">
        <v>153</v>
      </c>
      <c r="J278" s="290" t="s">
        <v>449</v>
      </c>
      <c r="K278" s="140" t="s">
        <v>450</v>
      </c>
      <c r="L278" s="334"/>
      <c r="M278" s="106"/>
      <c r="N278" s="304"/>
      <c r="O278" s="82"/>
      <c r="Q278" s="103" t="str">
        <f>IF(COUNT(F278,F283,L278)=0,"",IF(COUNT(L278)&gt;0,IF(COUNT(F278,F283)=0,"","ERROR"),IF(AND(COUNT(F278,F283)=2,COUNT(L278)=0),"","ERROR")))</f>
        <v/>
      </c>
      <c r="R278" s="103" t="str">
        <f>IF(COUNT(F278,F283,L278)=0,"",IF(COUNT(L278)&gt;0,"facilitation applied","No facilitation applied"))</f>
        <v/>
      </c>
      <c r="V278" s="9"/>
    </row>
    <row r="279" spans="1:22" ht="15" customHeight="1" x14ac:dyDescent="0.25">
      <c r="A279" s="223"/>
      <c r="B279" s="219"/>
      <c r="C279" s="88" t="s">
        <v>188</v>
      </c>
      <c r="D279" s="145"/>
      <c r="E279" s="106"/>
      <c r="F279" s="160"/>
      <c r="G279" s="34"/>
      <c r="I279" s="106"/>
      <c r="J279" s="297"/>
      <c r="K279" s="297"/>
      <c r="L279" s="332"/>
      <c r="M279" s="106"/>
      <c r="N279" s="304"/>
      <c r="O279" s="82"/>
      <c r="Q279" s="303"/>
      <c r="R279" s="303"/>
      <c r="V279" s="9"/>
    </row>
    <row r="280" spans="1:22" ht="15" customHeight="1" x14ac:dyDescent="0.25">
      <c r="A280" s="223"/>
      <c r="B280" s="219"/>
      <c r="C280" s="31" t="s">
        <v>187</v>
      </c>
      <c r="D280" s="145"/>
      <c r="E280" s="106">
        <v>154</v>
      </c>
      <c r="F280" s="208"/>
      <c r="G280" s="34"/>
      <c r="I280" s="106">
        <v>154</v>
      </c>
      <c r="J280" s="297"/>
      <c r="K280" s="297"/>
      <c r="L280" s="332"/>
      <c r="M280" s="106"/>
      <c r="N280" s="304"/>
      <c r="O280" s="82"/>
      <c r="Q280" s="303"/>
      <c r="V280" s="9"/>
    </row>
    <row r="281" spans="1:22" s="178" customFormat="1" ht="15" customHeight="1" x14ac:dyDescent="0.25">
      <c r="A281" s="227"/>
      <c r="B281" s="220"/>
      <c r="C281" s="162" t="s">
        <v>128</v>
      </c>
      <c r="D281" s="142" t="s">
        <v>331</v>
      </c>
      <c r="E281" s="106">
        <v>299</v>
      </c>
      <c r="F281" s="280"/>
      <c r="G281" s="236" t="str">
        <f>IF(F281&gt;=0,"","ERROR")</f>
        <v/>
      </c>
      <c r="I281" s="106">
        <v>299</v>
      </c>
      <c r="J281" s="284"/>
      <c r="K281" s="284"/>
      <c r="L281" s="332"/>
      <c r="M281" s="106"/>
      <c r="N281" s="304"/>
      <c r="O281" s="315"/>
      <c r="P281" s="9"/>
      <c r="Q281" s="303"/>
      <c r="R281" s="9"/>
      <c r="S281" s="316"/>
    </row>
    <row r="282" spans="1:22" s="178" customFormat="1" ht="15" customHeight="1" x14ac:dyDescent="0.25">
      <c r="A282" s="227"/>
      <c r="B282" s="220"/>
      <c r="C282" s="162" t="s">
        <v>124</v>
      </c>
      <c r="D282" s="142" t="s">
        <v>305</v>
      </c>
      <c r="E282" s="106">
        <v>298</v>
      </c>
      <c r="F282" s="280"/>
      <c r="G282" s="236" t="str">
        <f>IF(F282&gt;=0,"","ERROR")</f>
        <v/>
      </c>
      <c r="I282" s="106">
        <v>298</v>
      </c>
      <c r="J282" s="284"/>
      <c r="K282" s="284"/>
      <c r="L282" s="332"/>
      <c r="M282" s="106"/>
      <c r="N282" s="304"/>
      <c r="O282" s="315"/>
      <c r="P282" s="9"/>
      <c r="Q282" s="303"/>
      <c r="R282" s="9"/>
      <c r="S282" s="316"/>
    </row>
    <row r="283" spans="1:22" ht="15" customHeight="1" x14ac:dyDescent="0.25">
      <c r="A283" s="223"/>
      <c r="B283" s="219"/>
      <c r="C283" s="31" t="s">
        <v>60</v>
      </c>
      <c r="D283" s="142" t="s">
        <v>331</v>
      </c>
      <c r="E283" s="106">
        <v>155</v>
      </c>
      <c r="F283" s="280"/>
      <c r="G283" s="236" t="str">
        <f>IF(F283&gt;=0,"","ERROR")</f>
        <v/>
      </c>
      <c r="I283" s="106">
        <v>155</v>
      </c>
      <c r="J283" s="297"/>
      <c r="K283" s="297"/>
      <c r="L283" s="332"/>
      <c r="M283" s="106"/>
      <c r="N283" s="304"/>
      <c r="O283" s="82"/>
      <c r="Q283" s="303"/>
      <c r="V283" s="9"/>
    </row>
    <row r="284" spans="1:22" ht="15" customHeight="1" x14ac:dyDescent="0.25">
      <c r="A284" s="223"/>
      <c r="B284" s="221"/>
      <c r="C284" s="177" t="s">
        <v>189</v>
      </c>
      <c r="D284" s="145"/>
      <c r="E284" s="106">
        <v>156</v>
      </c>
      <c r="F284" s="208"/>
      <c r="G284" s="34"/>
      <c r="I284" s="106">
        <v>156</v>
      </c>
      <c r="J284" s="297"/>
      <c r="K284" s="297"/>
      <c r="L284" s="332"/>
      <c r="M284" s="106"/>
      <c r="N284" s="304"/>
      <c r="O284" s="82"/>
      <c r="Q284" s="303"/>
      <c r="R284" s="303"/>
      <c r="V284" s="9"/>
    </row>
    <row r="285" spans="1:22" s="178" customFormat="1" ht="15" customHeight="1" x14ac:dyDescent="0.25">
      <c r="A285" s="227"/>
      <c r="B285" s="250"/>
      <c r="C285" s="140" t="s">
        <v>128</v>
      </c>
      <c r="D285" s="142" t="s">
        <v>332</v>
      </c>
      <c r="E285" s="106">
        <v>301</v>
      </c>
      <c r="F285" s="100"/>
      <c r="G285" s="236" t="str">
        <f>IF(F285&gt;=0,"","ERROR")</f>
        <v/>
      </c>
      <c r="I285" s="106">
        <v>301</v>
      </c>
      <c r="J285" s="297"/>
      <c r="K285" s="297"/>
      <c r="L285" s="332"/>
      <c r="M285" s="106"/>
      <c r="N285" s="304"/>
      <c r="O285" s="315"/>
      <c r="P285" s="9"/>
      <c r="Q285" s="303"/>
      <c r="R285" s="303"/>
      <c r="S285" s="316"/>
    </row>
    <row r="286" spans="1:22" s="178" customFormat="1" ht="15" customHeight="1" x14ac:dyDescent="0.25">
      <c r="A286" s="227"/>
      <c r="B286" s="220"/>
      <c r="C286" s="127" t="s">
        <v>290</v>
      </c>
      <c r="D286" s="145"/>
      <c r="E286" s="97">
        <v>610</v>
      </c>
      <c r="F286" s="100"/>
      <c r="G286" s="236" t="str">
        <f>IF(AND(F286&lt;=F285,F286&gt;=0),"","ERROR")</f>
        <v/>
      </c>
      <c r="H286" s="320"/>
      <c r="I286" s="97">
        <v>610</v>
      </c>
      <c r="J286" s="297"/>
      <c r="K286" s="297"/>
      <c r="L286" s="332"/>
      <c r="M286" s="97"/>
      <c r="N286" s="304"/>
      <c r="O286" s="315"/>
      <c r="P286" s="9"/>
      <c r="Q286" s="303"/>
      <c r="R286" s="303"/>
      <c r="S286" s="316"/>
    </row>
    <row r="287" spans="1:22" s="178" customFormat="1" ht="15" customHeight="1" x14ac:dyDescent="0.25">
      <c r="A287" s="227"/>
      <c r="B287" s="220"/>
      <c r="C287" s="140" t="s">
        <v>124</v>
      </c>
      <c r="D287" s="142" t="s">
        <v>305</v>
      </c>
      <c r="E287" s="106">
        <v>300</v>
      </c>
      <c r="F287" s="100"/>
      <c r="G287" s="236" t="str">
        <f>IF(F287&gt;=0,"","ERROR")</f>
        <v/>
      </c>
      <c r="I287" s="106">
        <v>300</v>
      </c>
      <c r="J287" s="284"/>
      <c r="K287" s="284"/>
      <c r="L287" s="332"/>
      <c r="M287" s="106"/>
      <c r="N287" s="278"/>
      <c r="O287" s="315"/>
      <c r="P287" s="9"/>
      <c r="Q287" s="303"/>
      <c r="R287" s="303"/>
      <c r="S287" s="316"/>
    </row>
    <row r="288" spans="1:22" ht="25" customHeight="1" x14ac:dyDescent="0.25">
      <c r="A288" s="223"/>
      <c r="B288" s="219"/>
      <c r="C288" s="88" t="s">
        <v>190</v>
      </c>
      <c r="D288" s="145"/>
      <c r="E288" s="106">
        <v>157</v>
      </c>
      <c r="F288" s="208"/>
      <c r="G288" s="34"/>
      <c r="I288" s="106">
        <v>157</v>
      </c>
      <c r="L288" s="332"/>
      <c r="M288" s="106"/>
      <c r="N288" s="304"/>
      <c r="O288" s="82"/>
      <c r="Q288" s="314"/>
      <c r="R288" s="314"/>
      <c r="V288" s="9"/>
    </row>
    <row r="289" spans="1:29" ht="40" customHeight="1" x14ac:dyDescent="0.25">
      <c r="A289" s="223"/>
      <c r="B289" s="219"/>
      <c r="C289" s="140" t="s">
        <v>128</v>
      </c>
      <c r="D289" s="142" t="s">
        <v>333</v>
      </c>
      <c r="E289" s="106">
        <v>303</v>
      </c>
      <c r="F289" s="280"/>
      <c r="G289" s="236" t="str">
        <f>IF(F289&gt;=0,"","ERROR")</f>
        <v/>
      </c>
      <c r="I289" s="106">
        <v>303</v>
      </c>
      <c r="J289" s="290" t="s">
        <v>459</v>
      </c>
      <c r="K289" s="140" t="s">
        <v>460</v>
      </c>
      <c r="L289" s="334"/>
      <c r="M289" s="106"/>
      <c r="N289" s="304"/>
      <c r="O289" s="315"/>
      <c r="P289" s="315"/>
      <c r="Q289" s="103" t="str">
        <f>IF(COUNT(F289,F294,L289)=0,"",IF(COUNT(L289)&gt;0,IF(COUNT(F289,F294)=0,"","ERROR"),IF(AND(COUNT(F289,F294)=2,COUNT(L289)=0),"","ERROR")))</f>
        <v/>
      </c>
      <c r="R289" s="103" t="str">
        <f>IF(COUNT(F289,F294,L289)=0,"",IF(COUNT(L289)&gt;0,"facilitation applied","No facilitation applied"))</f>
        <v/>
      </c>
      <c r="V289" s="9"/>
    </row>
    <row r="290" spans="1:29" ht="15" customHeight="1" x14ac:dyDescent="0.25">
      <c r="A290" s="225"/>
      <c r="B290" s="82"/>
      <c r="C290" s="127" t="s">
        <v>134</v>
      </c>
      <c r="D290" s="145"/>
      <c r="E290" s="106">
        <v>304</v>
      </c>
      <c r="F290" s="100"/>
      <c r="G290" s="236" t="str">
        <f>IF(AND(F290&lt;=F289,F290&gt;=0),"","ERROR")</f>
        <v/>
      </c>
      <c r="I290" s="106">
        <v>304</v>
      </c>
      <c r="J290" s="284"/>
      <c r="K290" s="284"/>
      <c r="L290" s="332"/>
      <c r="M290" s="106"/>
      <c r="N290" s="304"/>
      <c r="O290" s="315"/>
      <c r="P290" s="315"/>
      <c r="Q290" s="303"/>
      <c r="R290" s="303"/>
      <c r="V290" s="9"/>
    </row>
    <row r="291" spans="1:29" ht="40" customHeight="1" x14ac:dyDescent="0.25">
      <c r="A291" s="225"/>
      <c r="B291" s="82"/>
      <c r="C291" s="140" t="s">
        <v>124</v>
      </c>
      <c r="D291" s="142" t="s">
        <v>305</v>
      </c>
      <c r="E291" s="106">
        <v>302</v>
      </c>
      <c r="F291" s="280"/>
      <c r="G291" s="236" t="str">
        <f>IF(F291&gt;=0,"","ERROR")</f>
        <v/>
      </c>
      <c r="I291" s="106">
        <v>302</v>
      </c>
      <c r="J291" s="290" t="s">
        <v>461</v>
      </c>
      <c r="K291" s="140" t="s">
        <v>462</v>
      </c>
      <c r="L291" s="334"/>
      <c r="M291" s="106"/>
      <c r="N291" s="304"/>
      <c r="O291" s="315"/>
      <c r="P291" s="315"/>
      <c r="Q291" s="103" t="str">
        <f>IF(COUNT(F291,F295,L291)=0,"",IF(COUNT(L291)&gt;0,IF(COUNT(F291,F295)=0,"","ERROR"),IF(AND(COUNT(F291,F295)=2,COUNT(L291)=0),"","ERROR")))</f>
        <v/>
      </c>
      <c r="R291" s="103" t="str">
        <f>IF(COUNT(F291,F295,L291)=0,"",IF(COUNT(L291)&gt;0,"facilitation applied","No facilitation applied"))</f>
        <v/>
      </c>
      <c r="V291" s="9"/>
    </row>
    <row r="292" spans="1:29" ht="15" customHeight="1" x14ac:dyDescent="0.25">
      <c r="A292" s="225"/>
      <c r="B292" s="82"/>
      <c r="C292" s="127" t="s">
        <v>134</v>
      </c>
      <c r="D292" s="145"/>
      <c r="E292" s="106">
        <v>158</v>
      </c>
      <c r="F292" s="100"/>
      <c r="G292" s="236" t="str">
        <f>IF(AND(F292&lt;=F291,F292&gt;=0),"","ERROR")</f>
        <v/>
      </c>
      <c r="I292" s="106">
        <v>158</v>
      </c>
      <c r="J292" s="297"/>
      <c r="K292" s="297"/>
      <c r="L292" s="332"/>
      <c r="M292" s="106"/>
      <c r="N292" s="304"/>
      <c r="O292" s="82"/>
      <c r="Q292" s="303"/>
      <c r="R292" s="303"/>
      <c r="V292" s="9"/>
    </row>
    <row r="293" spans="1:29" ht="15" customHeight="1" x14ac:dyDescent="0.25">
      <c r="A293" s="223"/>
      <c r="B293" s="82"/>
      <c r="C293" s="88" t="s">
        <v>191</v>
      </c>
      <c r="D293" s="145"/>
      <c r="E293" s="106">
        <v>159</v>
      </c>
      <c r="F293" s="208"/>
      <c r="G293" s="34"/>
      <c r="I293" s="106">
        <v>159</v>
      </c>
      <c r="J293" s="297"/>
      <c r="K293" s="297"/>
      <c r="L293" s="332"/>
      <c r="M293" s="106"/>
      <c r="N293" s="304"/>
      <c r="O293" s="82"/>
      <c r="Q293" s="303"/>
      <c r="R293" s="315"/>
      <c r="V293" s="9"/>
    </row>
    <row r="294" spans="1:29" s="178" customFormat="1" ht="15" customHeight="1" x14ac:dyDescent="0.25">
      <c r="A294" s="227"/>
      <c r="B294" s="220"/>
      <c r="C294" s="140" t="s">
        <v>128</v>
      </c>
      <c r="D294" s="142" t="s">
        <v>334</v>
      </c>
      <c r="E294" s="106">
        <v>306</v>
      </c>
      <c r="F294" s="280"/>
      <c r="G294" s="236" t="str">
        <f>IF(F294&gt;=0,"","ERROR")</f>
        <v/>
      </c>
      <c r="I294" s="106">
        <v>306</v>
      </c>
      <c r="J294" s="284"/>
      <c r="K294" s="284"/>
      <c r="L294" s="332"/>
      <c r="M294" s="106"/>
      <c r="N294" s="278"/>
      <c r="O294" s="315"/>
      <c r="P294" s="9"/>
      <c r="Q294" s="303"/>
      <c r="R294" s="315"/>
      <c r="S294" s="316"/>
    </row>
    <row r="295" spans="1:29" s="178" customFormat="1" ht="15" customHeight="1" x14ac:dyDescent="0.25">
      <c r="A295" s="227"/>
      <c r="B295" s="220"/>
      <c r="C295" s="140" t="s">
        <v>124</v>
      </c>
      <c r="D295" s="142" t="s">
        <v>305</v>
      </c>
      <c r="E295" s="106">
        <v>305</v>
      </c>
      <c r="F295" s="280"/>
      <c r="G295" s="236" t="str">
        <f>IF(F295&gt;=0,"","ERROR")</f>
        <v/>
      </c>
      <c r="I295" s="106">
        <v>305</v>
      </c>
      <c r="J295" s="284"/>
      <c r="K295" s="284"/>
      <c r="L295" s="332"/>
      <c r="M295" s="106"/>
      <c r="N295" s="278"/>
      <c r="O295" s="315"/>
      <c r="P295" s="9"/>
      <c r="Q295" s="303"/>
      <c r="R295" s="315"/>
      <c r="S295" s="316"/>
    </row>
    <row r="296" spans="1:29" ht="15" customHeight="1" x14ac:dyDescent="0.25">
      <c r="A296" s="223"/>
      <c r="B296" s="219"/>
      <c r="C296" s="88" t="s">
        <v>192</v>
      </c>
      <c r="D296" s="145"/>
      <c r="E296" s="106">
        <v>160</v>
      </c>
      <c r="F296" s="208"/>
      <c r="G296" s="34"/>
      <c r="I296" s="106">
        <v>160</v>
      </c>
      <c r="J296" s="297"/>
      <c r="K296" s="297"/>
      <c r="L296" s="332"/>
      <c r="M296" s="106"/>
      <c r="N296" s="304"/>
      <c r="O296" s="82"/>
      <c r="Q296" s="303"/>
      <c r="R296" s="315"/>
      <c r="V296" s="9"/>
    </row>
    <row r="297" spans="1:29" s="178" customFormat="1" ht="15" customHeight="1" x14ac:dyDescent="0.25">
      <c r="A297" s="227"/>
      <c r="B297" s="220"/>
      <c r="C297" s="140" t="s">
        <v>128</v>
      </c>
      <c r="D297" s="142" t="s">
        <v>378</v>
      </c>
      <c r="E297" s="106">
        <v>308</v>
      </c>
      <c r="F297" s="100"/>
      <c r="G297" s="236" t="str">
        <f>IF(F297&gt;=0,"","ERROR")</f>
        <v/>
      </c>
      <c r="I297" s="106">
        <v>308</v>
      </c>
      <c r="J297" s="284"/>
      <c r="K297" s="284"/>
      <c r="L297" s="332"/>
      <c r="M297" s="106"/>
      <c r="N297" s="304"/>
      <c r="O297" s="315"/>
      <c r="P297" s="315"/>
      <c r="Q297" s="303"/>
      <c r="R297" s="303"/>
      <c r="S297" s="316"/>
    </row>
    <row r="298" spans="1:29" s="178" customFormat="1" ht="15" customHeight="1" x14ac:dyDescent="0.25">
      <c r="A298" s="227"/>
      <c r="B298" s="220"/>
      <c r="C298" s="140" t="s">
        <v>124</v>
      </c>
      <c r="D298" s="142" t="s">
        <v>305</v>
      </c>
      <c r="E298" s="106">
        <v>307</v>
      </c>
      <c r="F298" s="100"/>
      <c r="G298" s="236" t="str">
        <f>IF(F298&gt;=0,"","ERROR")</f>
        <v/>
      </c>
      <c r="I298" s="106">
        <v>307</v>
      </c>
      <c r="J298" s="284"/>
      <c r="K298" s="284"/>
      <c r="L298" s="332"/>
      <c r="M298" s="106"/>
      <c r="N298" s="304"/>
      <c r="O298" s="315"/>
      <c r="P298" s="315"/>
      <c r="Q298" s="303"/>
      <c r="R298" s="303"/>
      <c r="S298" s="316"/>
    </row>
    <row r="299" spans="1:29" s="77" customFormat="1" ht="15" customHeight="1" x14ac:dyDescent="0.25">
      <c r="A299" s="223"/>
      <c r="B299" s="221"/>
      <c r="C299" s="177" t="s">
        <v>379</v>
      </c>
      <c r="D299" s="142" t="s">
        <v>335</v>
      </c>
      <c r="E299" s="97">
        <v>537</v>
      </c>
      <c r="F299" s="100"/>
      <c r="G299" s="236" t="str">
        <f>IF(F299&gt;=0,"","ERROR")</f>
        <v/>
      </c>
      <c r="I299" s="97">
        <v>537</v>
      </c>
      <c r="J299" s="297"/>
      <c r="K299" s="297"/>
      <c r="L299" s="332"/>
      <c r="M299" s="97"/>
      <c r="N299" s="304"/>
      <c r="O299" s="82"/>
      <c r="Q299" s="303"/>
      <c r="R299" s="303"/>
      <c r="S299" s="316"/>
    </row>
    <row r="300" spans="1:29" s="77" customFormat="1" ht="15" customHeight="1" x14ac:dyDescent="0.25">
      <c r="A300" s="223"/>
      <c r="B300" s="219"/>
      <c r="C300" s="179" t="s">
        <v>135</v>
      </c>
      <c r="D300" s="145"/>
      <c r="E300" s="97">
        <v>538</v>
      </c>
      <c r="F300" s="100"/>
      <c r="G300" s="34"/>
      <c r="I300" s="97">
        <v>538</v>
      </c>
      <c r="J300" s="296"/>
      <c r="K300" s="296"/>
      <c r="L300" s="332"/>
      <c r="M300" s="97"/>
      <c r="N300" s="304"/>
      <c r="O300" s="103" t="str">
        <f>IF(F300&gt;=SUM(F254:F255,F257:F261,F263:F265,F267:F270,F272:F273,F276:F278,F281:F283,F285,F287,F289,F291,F294:F295,F297:F299,L276,L277,L278,L289,L291),"","ERROR")</f>
        <v/>
      </c>
      <c r="Q300" s="303"/>
      <c r="R300" s="303"/>
      <c r="S300" s="316"/>
    </row>
    <row r="301" spans="1:29" ht="15" customHeight="1" x14ac:dyDescent="0.25">
      <c r="A301" s="223"/>
      <c r="B301" s="215"/>
      <c r="C301" s="20"/>
      <c r="D301" s="200"/>
      <c r="E301" s="21"/>
      <c r="F301" s="99"/>
      <c r="G301" s="34"/>
      <c r="H301" s="8"/>
      <c r="I301" s="106"/>
      <c r="J301" s="217"/>
      <c r="K301" s="217"/>
      <c r="L301" s="332"/>
      <c r="M301" s="106"/>
      <c r="N301" s="304"/>
      <c r="O301" s="82"/>
      <c r="Q301" s="303"/>
      <c r="R301" s="303"/>
      <c r="V301" s="9"/>
    </row>
    <row r="302" spans="1:29" s="2" customFormat="1" ht="30" customHeight="1" x14ac:dyDescent="0.25">
      <c r="A302" s="226"/>
      <c r="B302" s="219"/>
      <c r="C302" s="381" t="s">
        <v>61</v>
      </c>
      <c r="D302" s="369" t="s">
        <v>277</v>
      </c>
      <c r="E302" s="137"/>
      <c r="F302" s="356" t="s">
        <v>36</v>
      </c>
      <c r="G302" s="358" t="s">
        <v>102</v>
      </c>
      <c r="I302" s="106"/>
      <c r="J302" s="299"/>
      <c r="K302" s="299"/>
      <c r="L302" s="332"/>
      <c r="M302" s="106"/>
      <c r="N302" s="304"/>
      <c r="O302" s="358" t="s">
        <v>102</v>
      </c>
      <c r="P302" s="1"/>
      <c r="Q302" s="303"/>
      <c r="R302" s="303"/>
      <c r="S302" s="316"/>
      <c r="T302" s="1"/>
      <c r="U302" s="1"/>
      <c r="V302" s="1"/>
      <c r="W302" s="1"/>
      <c r="X302" s="1"/>
      <c r="Y302" s="1"/>
      <c r="Z302" s="1"/>
      <c r="AA302" s="1"/>
      <c r="AB302" s="1"/>
      <c r="AC302" s="1"/>
    </row>
    <row r="303" spans="1:29" s="2" customFormat="1" ht="15" customHeight="1" x14ac:dyDescent="0.25">
      <c r="A303" s="226"/>
      <c r="B303" s="219"/>
      <c r="C303" s="382"/>
      <c r="D303" s="370"/>
      <c r="E303" s="138"/>
      <c r="F303" s="357"/>
      <c r="G303" s="359"/>
      <c r="I303" s="106"/>
      <c r="J303" s="299"/>
      <c r="K303" s="299"/>
      <c r="L303" s="332"/>
      <c r="M303" s="106"/>
      <c r="N303" s="304"/>
      <c r="O303" s="359"/>
      <c r="P303" s="1"/>
      <c r="Q303" s="303"/>
      <c r="R303" s="303"/>
      <c r="S303" s="316"/>
      <c r="T303" s="1"/>
      <c r="U303" s="1"/>
      <c r="V303" s="1"/>
      <c r="W303" s="1"/>
      <c r="X303" s="1"/>
      <c r="Y303" s="1"/>
      <c r="Z303" s="1"/>
      <c r="AA303" s="1"/>
      <c r="AB303" s="1"/>
      <c r="AC303" s="1"/>
    </row>
    <row r="304" spans="1:29" ht="15" customHeight="1" x14ac:dyDescent="0.25">
      <c r="A304" s="223"/>
      <c r="B304" s="219"/>
      <c r="C304" s="140" t="s">
        <v>193</v>
      </c>
      <c r="D304" s="145"/>
      <c r="E304" s="105">
        <v>161</v>
      </c>
      <c r="F304" s="208"/>
      <c r="G304" s="34"/>
      <c r="I304" s="106">
        <v>161</v>
      </c>
      <c r="J304" s="297"/>
      <c r="K304" s="297"/>
      <c r="L304" s="332"/>
      <c r="M304" s="106"/>
      <c r="N304" s="304"/>
      <c r="O304" s="82"/>
      <c r="Q304" s="303"/>
      <c r="R304" s="303"/>
      <c r="V304" s="9"/>
    </row>
    <row r="305" spans="1:29" s="178" customFormat="1" ht="15" customHeight="1" x14ac:dyDescent="0.25">
      <c r="A305" s="227"/>
      <c r="B305" s="220"/>
      <c r="C305" s="162" t="s">
        <v>128</v>
      </c>
      <c r="D305" s="142" t="s">
        <v>336</v>
      </c>
      <c r="E305" s="106">
        <v>310</v>
      </c>
      <c r="F305" s="100"/>
      <c r="G305" s="236" t="str">
        <f>IF(F305&gt;=0,"","ERROR")</f>
        <v/>
      </c>
      <c r="I305" s="106">
        <v>310</v>
      </c>
      <c r="J305" s="284"/>
      <c r="K305" s="284"/>
      <c r="L305" s="332"/>
      <c r="M305" s="106"/>
      <c r="N305" s="304"/>
      <c r="O305" s="315"/>
      <c r="P305" s="315"/>
      <c r="Q305" s="303"/>
      <c r="R305" s="303"/>
      <c r="S305" s="316"/>
    </row>
    <row r="306" spans="1:29" s="178" customFormat="1" ht="15" customHeight="1" x14ac:dyDescent="0.25">
      <c r="A306" s="227"/>
      <c r="B306" s="220"/>
      <c r="C306" s="162" t="s">
        <v>124</v>
      </c>
      <c r="D306" s="142" t="s">
        <v>305</v>
      </c>
      <c r="E306" s="106">
        <v>309</v>
      </c>
      <c r="F306" s="100"/>
      <c r="G306" s="236" t="str">
        <f>IF(F306&gt;=0,"","ERROR")</f>
        <v/>
      </c>
      <c r="I306" s="106">
        <v>309</v>
      </c>
      <c r="J306" s="284"/>
      <c r="K306" s="284"/>
      <c r="L306" s="332"/>
      <c r="M306" s="106"/>
      <c r="N306" s="304"/>
      <c r="O306" s="315"/>
      <c r="P306" s="315"/>
      <c r="Q306" s="303"/>
      <c r="R306" s="303"/>
      <c r="S306" s="316"/>
    </row>
    <row r="307" spans="1:29" s="2" customFormat="1" ht="15" customHeight="1" x14ac:dyDescent="0.25">
      <c r="A307" s="226"/>
      <c r="B307" s="219"/>
      <c r="C307" s="140" t="s">
        <v>62</v>
      </c>
      <c r="D307" s="142" t="s">
        <v>337</v>
      </c>
      <c r="E307" s="106">
        <v>162</v>
      </c>
      <c r="F307" s="100"/>
      <c r="G307" s="236" t="str">
        <f>IF(F307&gt;=0,"","ERROR")</f>
        <v/>
      </c>
      <c r="I307" s="106">
        <v>162</v>
      </c>
      <c r="J307" s="297"/>
      <c r="K307" s="297"/>
      <c r="L307" s="332"/>
      <c r="M307" s="106"/>
      <c r="N307" s="304"/>
      <c r="O307" s="82"/>
      <c r="P307" s="1"/>
      <c r="Q307" s="303"/>
      <c r="R307" s="303"/>
      <c r="S307" s="316"/>
      <c r="T307" s="1"/>
      <c r="U307" s="1"/>
      <c r="V307" s="1"/>
      <c r="W307" s="1"/>
      <c r="X307" s="1"/>
      <c r="Y307" s="1"/>
      <c r="Z307" s="1"/>
      <c r="AA307" s="1"/>
      <c r="AB307" s="1"/>
      <c r="AC307" s="1"/>
    </row>
    <row r="308" spans="1:29" s="2" customFormat="1" ht="15" customHeight="1" x14ac:dyDescent="0.25">
      <c r="A308" s="226"/>
      <c r="B308" s="219"/>
      <c r="C308" s="140" t="s">
        <v>194</v>
      </c>
      <c r="D308" s="145"/>
      <c r="E308" s="106">
        <v>163</v>
      </c>
      <c r="F308" s="208"/>
      <c r="G308" s="240"/>
      <c r="I308" s="106">
        <v>163</v>
      </c>
      <c r="J308" s="297"/>
      <c r="K308" s="297"/>
      <c r="L308" s="332"/>
      <c r="M308" s="106"/>
      <c r="N308" s="304"/>
      <c r="O308" s="82"/>
      <c r="P308" s="1"/>
      <c r="Q308" s="303"/>
      <c r="R308" s="303"/>
      <c r="S308" s="316"/>
      <c r="T308" s="1"/>
      <c r="U308" s="1"/>
      <c r="V308" s="1"/>
      <c r="W308" s="1"/>
      <c r="X308" s="1"/>
      <c r="Y308" s="1"/>
      <c r="Z308" s="1"/>
      <c r="AA308" s="1"/>
      <c r="AB308" s="1"/>
      <c r="AC308" s="1"/>
    </row>
    <row r="309" spans="1:29" s="178" customFormat="1" ht="15" customHeight="1" x14ac:dyDescent="0.25">
      <c r="A309" s="227"/>
      <c r="B309" s="220"/>
      <c r="C309" s="162" t="s">
        <v>128</v>
      </c>
      <c r="D309" s="142" t="s">
        <v>337</v>
      </c>
      <c r="E309" s="106">
        <v>312</v>
      </c>
      <c r="F309" s="100"/>
      <c r="G309" s="236" t="str">
        <f>IF(F309&gt;=0,"","ERROR")</f>
        <v/>
      </c>
      <c r="I309" s="106">
        <v>312</v>
      </c>
      <c r="J309" s="284"/>
      <c r="K309" s="284"/>
      <c r="L309" s="332"/>
      <c r="M309" s="106"/>
      <c r="N309" s="304"/>
      <c r="O309" s="315"/>
      <c r="P309" s="315"/>
      <c r="Q309" s="303"/>
      <c r="R309" s="303"/>
      <c r="S309" s="316"/>
    </row>
    <row r="310" spans="1:29" s="178" customFormat="1" ht="15" customHeight="1" x14ac:dyDescent="0.25">
      <c r="A310" s="227"/>
      <c r="B310" s="220"/>
      <c r="C310" s="162" t="s">
        <v>124</v>
      </c>
      <c r="D310" s="142" t="s">
        <v>305</v>
      </c>
      <c r="E310" s="106">
        <v>311</v>
      </c>
      <c r="F310" s="100"/>
      <c r="G310" s="236" t="str">
        <f>IF(F310&gt;=0,"","ERROR")</f>
        <v/>
      </c>
      <c r="I310" s="106">
        <v>311</v>
      </c>
      <c r="J310" s="284"/>
      <c r="K310" s="284"/>
      <c r="L310" s="332"/>
      <c r="M310" s="106"/>
      <c r="N310" s="304"/>
      <c r="O310" s="315"/>
      <c r="P310" s="315"/>
      <c r="Q310" s="303"/>
      <c r="R310" s="303"/>
      <c r="S310" s="316"/>
    </row>
    <row r="311" spans="1:29" ht="15" customHeight="1" x14ac:dyDescent="0.25">
      <c r="A311" s="223"/>
      <c r="B311" s="219"/>
      <c r="C311" s="140" t="s">
        <v>187</v>
      </c>
      <c r="D311" s="145"/>
      <c r="E311" s="106">
        <v>164</v>
      </c>
      <c r="F311" s="208"/>
      <c r="G311" s="241"/>
      <c r="I311" s="106">
        <v>164</v>
      </c>
      <c r="J311" s="297"/>
      <c r="K311" s="297"/>
      <c r="L311" s="332"/>
      <c r="M311" s="106"/>
      <c r="N311" s="304"/>
      <c r="O311" s="82"/>
      <c r="Q311" s="303"/>
      <c r="R311" s="303"/>
      <c r="V311" s="9"/>
    </row>
    <row r="312" spans="1:29" s="178" customFormat="1" ht="15" customHeight="1" x14ac:dyDescent="0.25">
      <c r="A312" s="227"/>
      <c r="B312" s="220"/>
      <c r="C312" s="162" t="s">
        <v>128</v>
      </c>
      <c r="D312" s="142" t="s">
        <v>337</v>
      </c>
      <c r="E312" s="106">
        <v>314</v>
      </c>
      <c r="F312" s="100"/>
      <c r="G312" s="236" t="str">
        <f>IF(F312&gt;=0,"","ERROR")</f>
        <v/>
      </c>
      <c r="I312" s="106">
        <v>314</v>
      </c>
      <c r="J312" s="284"/>
      <c r="K312" s="284"/>
      <c r="L312" s="332"/>
      <c r="M312" s="106"/>
      <c r="N312" s="304"/>
      <c r="O312" s="315"/>
      <c r="P312" s="9"/>
      <c r="Q312" s="303"/>
      <c r="R312" s="303"/>
      <c r="S312" s="316"/>
    </row>
    <row r="313" spans="1:29" s="178" customFormat="1" ht="15" customHeight="1" x14ac:dyDescent="0.25">
      <c r="A313" s="227"/>
      <c r="B313" s="220"/>
      <c r="C313" s="162" t="s">
        <v>124</v>
      </c>
      <c r="D313" s="142" t="s">
        <v>305</v>
      </c>
      <c r="E313" s="106">
        <v>313</v>
      </c>
      <c r="F313" s="100"/>
      <c r="G313" s="236" t="str">
        <f>IF(F313&gt;=0,"","ERROR")</f>
        <v/>
      </c>
      <c r="I313" s="106">
        <v>313</v>
      </c>
      <c r="J313" s="284"/>
      <c r="K313" s="284"/>
      <c r="L313" s="332"/>
      <c r="M313" s="106"/>
      <c r="N313" s="304"/>
      <c r="O313" s="315"/>
      <c r="P313" s="9"/>
      <c r="Q313" s="303"/>
      <c r="R313" s="303"/>
      <c r="S313" s="316"/>
    </row>
    <row r="314" spans="1:29" ht="15" customHeight="1" x14ac:dyDescent="0.25">
      <c r="A314" s="223"/>
      <c r="B314" s="219"/>
      <c r="C314" s="140" t="s">
        <v>195</v>
      </c>
      <c r="D314" s="145"/>
      <c r="E314" s="106">
        <v>165</v>
      </c>
      <c r="F314" s="208"/>
      <c r="G314" s="241"/>
      <c r="I314" s="106">
        <v>165</v>
      </c>
      <c r="J314" s="297"/>
      <c r="K314" s="297"/>
      <c r="L314" s="332"/>
      <c r="M314" s="106"/>
      <c r="N314" s="304"/>
      <c r="O314" s="82"/>
      <c r="Q314" s="303"/>
      <c r="R314" s="303"/>
      <c r="V314" s="9"/>
    </row>
    <row r="315" spans="1:29" s="178" customFormat="1" ht="15" customHeight="1" x14ac:dyDescent="0.25">
      <c r="A315" s="227"/>
      <c r="B315" s="220"/>
      <c r="C315" s="162" t="s">
        <v>128</v>
      </c>
      <c r="D315" s="142" t="s">
        <v>337</v>
      </c>
      <c r="E315" s="106">
        <v>316</v>
      </c>
      <c r="F315" s="100"/>
      <c r="G315" s="236" t="str">
        <f>IF(F315&gt;=0,"","ERROR")</f>
        <v/>
      </c>
      <c r="I315" s="106">
        <v>316</v>
      </c>
      <c r="J315" s="284"/>
      <c r="K315" s="284"/>
      <c r="L315" s="332"/>
      <c r="M315" s="106"/>
      <c r="N315" s="304"/>
      <c r="O315" s="315"/>
      <c r="P315" s="9"/>
      <c r="Q315" s="303"/>
      <c r="R315" s="303"/>
      <c r="S315" s="316"/>
    </row>
    <row r="316" spans="1:29" s="178" customFormat="1" ht="15" customHeight="1" x14ac:dyDescent="0.25">
      <c r="A316" s="227"/>
      <c r="B316" s="220"/>
      <c r="C316" s="162" t="s">
        <v>124</v>
      </c>
      <c r="D316" s="142" t="s">
        <v>305</v>
      </c>
      <c r="E316" s="106">
        <v>315</v>
      </c>
      <c r="F316" s="100"/>
      <c r="G316" s="236" t="str">
        <f>IF(F316&gt;=0,"","ERROR")</f>
        <v/>
      </c>
      <c r="I316" s="106">
        <v>315</v>
      </c>
      <c r="J316" s="284"/>
      <c r="K316" s="284"/>
      <c r="L316" s="332"/>
      <c r="M316" s="106"/>
      <c r="N316" s="304"/>
      <c r="O316" s="315"/>
      <c r="P316" s="9"/>
      <c r="Q316" s="303"/>
      <c r="R316" s="303"/>
      <c r="S316" s="316"/>
    </row>
    <row r="317" spans="1:29" ht="15" customHeight="1" x14ac:dyDescent="0.25">
      <c r="A317" s="223"/>
      <c r="B317" s="219"/>
      <c r="C317" s="94" t="s">
        <v>136</v>
      </c>
      <c r="D317" s="145"/>
      <c r="E317" s="104">
        <v>166</v>
      </c>
      <c r="F317" s="100"/>
      <c r="G317" s="239"/>
      <c r="I317" s="106">
        <v>166</v>
      </c>
      <c r="J317" s="296"/>
      <c r="K317" s="296"/>
      <c r="L317" s="332"/>
      <c r="M317" s="106"/>
      <c r="N317" s="304"/>
      <c r="O317" s="103" t="str">
        <f>IF(ABS(F317-SUM(F307,F309:F310,F312:F313,F315:F316))&gt;0.5,"ERROR","")</f>
        <v/>
      </c>
      <c r="Q317" s="303"/>
      <c r="R317" s="303"/>
      <c r="V317" s="9"/>
    </row>
    <row r="318" spans="1:29" ht="15" customHeight="1" x14ac:dyDescent="0.25">
      <c r="A318" s="223"/>
      <c r="B318" s="215"/>
      <c r="C318" s="180"/>
      <c r="D318" s="201"/>
      <c r="E318" s="181"/>
      <c r="F318" s="320"/>
      <c r="G318" s="34"/>
      <c r="H318" s="15"/>
      <c r="I318" s="106"/>
      <c r="J318" s="284"/>
      <c r="K318" s="284"/>
      <c r="L318" s="332"/>
      <c r="M318" s="106"/>
      <c r="N318" s="304"/>
      <c r="O318" s="82"/>
      <c r="Q318" s="303"/>
      <c r="R318" s="303"/>
      <c r="V318" s="9"/>
    </row>
    <row r="319" spans="1:29" ht="30" customHeight="1" x14ac:dyDescent="0.25">
      <c r="A319" s="223"/>
      <c r="B319" s="219"/>
      <c r="C319" s="381" t="s">
        <v>63</v>
      </c>
      <c r="D319" s="369" t="s">
        <v>277</v>
      </c>
      <c r="E319" s="137"/>
      <c r="F319" s="356" t="s">
        <v>36</v>
      </c>
      <c r="G319" s="358" t="s">
        <v>102</v>
      </c>
      <c r="I319" s="106"/>
      <c r="J319" s="299"/>
      <c r="K319" s="299"/>
      <c r="L319" s="332"/>
      <c r="M319" s="106"/>
      <c r="N319" s="304"/>
      <c r="O319" s="358" t="s">
        <v>102</v>
      </c>
      <c r="Q319" s="303"/>
      <c r="R319" s="303"/>
      <c r="V319" s="9"/>
    </row>
    <row r="320" spans="1:29" ht="15" customHeight="1" x14ac:dyDescent="0.25">
      <c r="A320" s="223"/>
      <c r="B320" s="219"/>
      <c r="C320" s="382"/>
      <c r="D320" s="370"/>
      <c r="E320" s="138"/>
      <c r="F320" s="357"/>
      <c r="G320" s="359"/>
      <c r="I320" s="106"/>
      <c r="J320" s="299"/>
      <c r="K320" s="299"/>
      <c r="L320" s="332"/>
      <c r="M320" s="106"/>
      <c r="N320" s="304"/>
      <c r="O320" s="359"/>
      <c r="Q320" s="303"/>
      <c r="R320" s="303"/>
      <c r="V320" s="9"/>
    </row>
    <row r="321" spans="1:22" ht="15" customHeight="1" x14ac:dyDescent="0.25">
      <c r="A321" s="223"/>
      <c r="B321" s="219"/>
      <c r="C321" s="189" t="s">
        <v>196</v>
      </c>
      <c r="D321" s="145"/>
      <c r="E321" s="106">
        <v>169</v>
      </c>
      <c r="F321" s="208"/>
      <c r="G321" s="34"/>
      <c r="I321" s="106">
        <v>169</v>
      </c>
      <c r="J321" s="297"/>
      <c r="K321" s="297"/>
      <c r="L321" s="332"/>
      <c r="M321" s="106"/>
      <c r="N321" s="304"/>
      <c r="O321" s="82"/>
      <c r="Q321" s="303"/>
      <c r="R321" s="303"/>
      <c r="V321" s="9"/>
    </row>
    <row r="322" spans="1:22" s="178" customFormat="1" ht="15" customHeight="1" x14ac:dyDescent="0.25">
      <c r="A322" s="227"/>
      <c r="B322" s="220"/>
      <c r="C322" s="140" t="s">
        <v>128</v>
      </c>
      <c r="D322" s="142" t="s">
        <v>338</v>
      </c>
      <c r="E322" s="106">
        <v>318</v>
      </c>
      <c r="F322" s="100"/>
      <c r="G322" s="236" t="str">
        <f>IF(F322&gt;=0,"","ERROR")</f>
        <v/>
      </c>
      <c r="I322" s="106">
        <v>318</v>
      </c>
      <c r="J322" s="284"/>
      <c r="K322" s="284"/>
      <c r="L322" s="332"/>
      <c r="M322" s="106"/>
      <c r="N322" s="304"/>
      <c r="O322" s="315"/>
      <c r="P322" s="9"/>
      <c r="Q322" s="303"/>
      <c r="R322" s="303"/>
      <c r="S322" s="316"/>
    </row>
    <row r="323" spans="1:22" s="178" customFormat="1" ht="15" customHeight="1" x14ac:dyDescent="0.25">
      <c r="A323" s="227"/>
      <c r="B323" s="220"/>
      <c r="C323" s="140" t="s">
        <v>124</v>
      </c>
      <c r="D323" s="142" t="s">
        <v>305</v>
      </c>
      <c r="E323" s="106">
        <v>317</v>
      </c>
      <c r="F323" s="100"/>
      <c r="G323" s="236" t="str">
        <f>IF(F323&gt;=0,"","ERROR")</f>
        <v/>
      </c>
      <c r="I323" s="106">
        <v>317</v>
      </c>
      <c r="J323" s="284"/>
      <c r="K323" s="284"/>
      <c r="L323" s="332"/>
      <c r="M323" s="106"/>
      <c r="N323" s="304"/>
      <c r="O323" s="315"/>
      <c r="P323" s="9"/>
      <c r="Q323" s="303"/>
      <c r="R323" s="303"/>
      <c r="S323" s="316"/>
    </row>
    <row r="324" spans="1:22" ht="15" customHeight="1" x14ac:dyDescent="0.25">
      <c r="A324" s="223"/>
      <c r="B324" s="219"/>
      <c r="C324" s="88" t="s">
        <v>197</v>
      </c>
      <c r="D324" s="145"/>
      <c r="E324" s="106">
        <v>170</v>
      </c>
      <c r="F324" s="208"/>
      <c r="G324" s="34"/>
      <c r="I324" s="106">
        <v>170</v>
      </c>
      <c r="J324" s="297"/>
      <c r="K324" s="297"/>
      <c r="L324" s="332"/>
      <c r="M324" s="106"/>
      <c r="N324" s="304"/>
      <c r="O324" s="82"/>
      <c r="Q324" s="303"/>
      <c r="R324" s="303"/>
      <c r="V324" s="9"/>
    </row>
    <row r="325" spans="1:22" s="178" customFormat="1" ht="15" customHeight="1" x14ac:dyDescent="0.25">
      <c r="A325" s="227"/>
      <c r="B325" s="220"/>
      <c r="C325" s="140" t="s">
        <v>128</v>
      </c>
      <c r="D325" s="142" t="s">
        <v>339</v>
      </c>
      <c r="E325" s="106">
        <v>320</v>
      </c>
      <c r="F325" s="100"/>
      <c r="G325" s="236" t="str">
        <f>IF(F325&gt;=0,"","ERROR")</f>
        <v/>
      </c>
      <c r="I325" s="106">
        <v>320</v>
      </c>
      <c r="J325" s="284"/>
      <c r="K325" s="284"/>
      <c r="L325" s="332"/>
      <c r="M325" s="106"/>
      <c r="N325" s="304"/>
      <c r="O325" s="315"/>
      <c r="P325" s="9"/>
      <c r="Q325" s="303"/>
      <c r="R325" s="303"/>
      <c r="S325" s="316"/>
    </row>
    <row r="326" spans="1:22" s="178" customFormat="1" ht="15" customHeight="1" x14ac:dyDescent="0.25">
      <c r="A326" s="227"/>
      <c r="B326" s="220"/>
      <c r="C326" s="140" t="s">
        <v>124</v>
      </c>
      <c r="D326" s="142" t="s">
        <v>305</v>
      </c>
      <c r="E326" s="106">
        <v>319</v>
      </c>
      <c r="F326" s="100"/>
      <c r="G326" s="236" t="str">
        <f>IF(F326&gt;=0,"","ERROR")</f>
        <v/>
      </c>
      <c r="I326" s="106">
        <v>319</v>
      </c>
      <c r="J326" s="284"/>
      <c r="K326" s="284"/>
      <c r="L326" s="332"/>
      <c r="M326" s="106"/>
      <c r="N326" s="304"/>
      <c r="O326" s="315"/>
      <c r="P326" s="9"/>
      <c r="Q326" s="303"/>
      <c r="R326" s="303"/>
      <c r="S326" s="316"/>
    </row>
    <row r="327" spans="1:22" ht="15" customHeight="1" x14ac:dyDescent="0.25">
      <c r="A327" s="223"/>
      <c r="B327" s="219"/>
      <c r="C327" s="88" t="s">
        <v>198</v>
      </c>
      <c r="D327" s="145"/>
      <c r="E327" s="97"/>
      <c r="F327" s="160"/>
      <c r="G327" s="34"/>
      <c r="H327" s="77"/>
      <c r="I327" s="97"/>
      <c r="J327" s="297"/>
      <c r="K327" s="297"/>
      <c r="L327" s="332"/>
      <c r="M327" s="97"/>
      <c r="N327" s="304"/>
      <c r="O327" s="82"/>
      <c r="Q327" s="303"/>
      <c r="R327" s="303"/>
      <c r="V327" s="9"/>
    </row>
    <row r="328" spans="1:22" s="77" customFormat="1" ht="15" customHeight="1" x14ac:dyDescent="0.25">
      <c r="A328" s="223"/>
      <c r="B328" s="219"/>
      <c r="C328" s="140" t="s">
        <v>137</v>
      </c>
      <c r="D328" s="145"/>
      <c r="E328" s="97">
        <v>539</v>
      </c>
      <c r="F328" s="208"/>
      <c r="G328" s="34"/>
      <c r="I328" s="97">
        <v>539</v>
      </c>
      <c r="J328" s="297"/>
      <c r="K328" s="297"/>
      <c r="L328" s="332"/>
      <c r="M328" s="97"/>
      <c r="N328" s="304"/>
      <c r="O328" s="82"/>
      <c r="Q328" s="303"/>
      <c r="R328" s="303"/>
      <c r="S328" s="316"/>
    </row>
    <row r="329" spans="1:22" s="178" customFormat="1" ht="15" customHeight="1" x14ac:dyDescent="0.25">
      <c r="A329" s="227"/>
      <c r="B329" s="220"/>
      <c r="C329" s="162" t="s">
        <v>128</v>
      </c>
      <c r="D329" s="142" t="s">
        <v>340</v>
      </c>
      <c r="E329" s="97">
        <v>322</v>
      </c>
      <c r="F329" s="100"/>
      <c r="G329" s="236" t="str">
        <f>IF((OR(AND(SUM(F329:F330)&gt;0,SUM(F332:F333)&gt;0), F329 &lt;0)),"ERROR","")</f>
        <v/>
      </c>
      <c r="I329" s="97">
        <v>322</v>
      </c>
      <c r="J329" s="284"/>
      <c r="K329" s="284"/>
      <c r="L329" s="332"/>
      <c r="M329" s="97"/>
      <c r="N329" s="304"/>
      <c r="O329" s="315"/>
      <c r="P329" s="315"/>
      <c r="Q329" s="303"/>
      <c r="R329" s="303"/>
      <c r="S329" s="316"/>
    </row>
    <row r="330" spans="1:22" s="178" customFormat="1" ht="15" customHeight="1" x14ac:dyDescent="0.25">
      <c r="A330" s="227"/>
      <c r="B330" s="220"/>
      <c r="C330" s="162" t="s">
        <v>124</v>
      </c>
      <c r="D330" s="142" t="s">
        <v>305</v>
      </c>
      <c r="E330" s="97">
        <v>321</v>
      </c>
      <c r="F330" s="100"/>
      <c r="G330" s="236" t="str">
        <f>IF((OR(AND(SUM(F329:F330)&gt;0,SUM(F332:F333)&gt;0), F330 &lt;0)),"ERROR","")</f>
        <v/>
      </c>
      <c r="I330" s="97">
        <v>321</v>
      </c>
      <c r="J330" s="284"/>
      <c r="K330" s="284"/>
      <c r="L330" s="332"/>
      <c r="M330" s="97"/>
      <c r="N330" s="304"/>
      <c r="O330" s="315"/>
      <c r="P330" s="315"/>
      <c r="Q330" s="303"/>
      <c r="R330" s="303"/>
      <c r="S330" s="316"/>
    </row>
    <row r="331" spans="1:22" s="77" customFormat="1" ht="15" customHeight="1" x14ac:dyDescent="0.25">
      <c r="A331" s="223"/>
      <c r="B331" s="219"/>
      <c r="C331" s="140" t="s">
        <v>138</v>
      </c>
      <c r="D331" s="145"/>
      <c r="E331" s="97">
        <v>540</v>
      </c>
      <c r="F331" s="208"/>
      <c r="G331" s="34"/>
      <c r="I331" s="97">
        <v>540</v>
      </c>
      <c r="J331" s="297"/>
      <c r="K331" s="297"/>
      <c r="L331" s="332"/>
      <c r="M331" s="97"/>
      <c r="N331" s="304"/>
      <c r="O331" s="82"/>
      <c r="Q331" s="303"/>
      <c r="R331" s="303"/>
      <c r="S331" s="316"/>
    </row>
    <row r="332" spans="1:22" s="178" customFormat="1" ht="15" customHeight="1" x14ac:dyDescent="0.25">
      <c r="A332" s="227"/>
      <c r="B332" s="220"/>
      <c r="C332" s="162" t="s">
        <v>128</v>
      </c>
      <c r="D332" s="142" t="s">
        <v>340</v>
      </c>
      <c r="E332" s="97">
        <v>541</v>
      </c>
      <c r="F332" s="100"/>
      <c r="G332" s="236" t="str">
        <f>IF((OR(AND(SUM(F329:F330)&gt;0,SUM(F332:F333)&gt;0), F332 &lt;0)),"ERROR","")</f>
        <v/>
      </c>
      <c r="I332" s="97">
        <v>541</v>
      </c>
      <c r="J332" s="284"/>
      <c r="K332" s="284"/>
      <c r="L332" s="332"/>
      <c r="M332" s="97"/>
      <c r="N332" s="304"/>
      <c r="O332" s="315"/>
      <c r="P332" s="77"/>
      <c r="Q332" s="303"/>
      <c r="R332" s="303"/>
      <c r="S332" s="316"/>
    </row>
    <row r="333" spans="1:22" s="178" customFormat="1" ht="15" customHeight="1" x14ac:dyDescent="0.25">
      <c r="A333" s="227"/>
      <c r="B333" s="220"/>
      <c r="C333" s="162" t="s">
        <v>124</v>
      </c>
      <c r="D333" s="142" t="s">
        <v>305</v>
      </c>
      <c r="E333" s="97">
        <v>542</v>
      </c>
      <c r="F333" s="100"/>
      <c r="G333" s="236" t="str">
        <f>IF((OR(AND(SUM(F329:F330)&gt;0,SUM(F332:F333)&gt;0), F333 &lt;0)),"ERROR","")</f>
        <v/>
      </c>
      <c r="I333" s="97">
        <v>542</v>
      </c>
      <c r="J333" s="284"/>
      <c r="K333" s="284"/>
      <c r="L333" s="332"/>
      <c r="M333" s="97"/>
      <c r="N333" s="304"/>
      <c r="O333" s="315"/>
      <c r="P333" s="77"/>
      <c r="Q333" s="303"/>
      <c r="R333" s="303"/>
      <c r="S333" s="316"/>
    </row>
    <row r="334" spans="1:22" s="77" customFormat="1" ht="15" customHeight="1" x14ac:dyDescent="0.25">
      <c r="A334" s="223"/>
      <c r="B334" s="219"/>
      <c r="C334" s="177" t="s">
        <v>199</v>
      </c>
      <c r="D334" s="145"/>
      <c r="E334" s="97">
        <v>172</v>
      </c>
      <c r="F334" s="208"/>
      <c r="G334" s="34"/>
      <c r="I334" s="97">
        <v>172</v>
      </c>
      <c r="J334" s="297"/>
      <c r="K334" s="297"/>
      <c r="L334" s="332"/>
      <c r="M334" s="97"/>
      <c r="N334" s="304"/>
      <c r="O334" s="82"/>
      <c r="Q334" s="303"/>
      <c r="R334" s="303"/>
      <c r="S334" s="316"/>
    </row>
    <row r="335" spans="1:22" s="77" customFormat="1" ht="15" customHeight="1" x14ac:dyDescent="0.25">
      <c r="A335" s="223"/>
      <c r="B335" s="219"/>
      <c r="C335" s="140" t="s">
        <v>139</v>
      </c>
      <c r="D335" s="145"/>
      <c r="E335" s="97">
        <v>543</v>
      </c>
      <c r="F335" s="208"/>
      <c r="G335" s="34"/>
      <c r="I335" s="97">
        <v>543</v>
      </c>
      <c r="J335" s="297"/>
      <c r="K335" s="297"/>
      <c r="L335" s="332"/>
      <c r="M335" s="97"/>
      <c r="N335" s="304"/>
      <c r="O335" s="82"/>
      <c r="Q335" s="303"/>
      <c r="R335" s="303"/>
      <c r="S335" s="316"/>
    </row>
    <row r="336" spans="1:22" s="178" customFormat="1" ht="15" customHeight="1" x14ac:dyDescent="0.25">
      <c r="A336" s="227"/>
      <c r="B336" s="220"/>
      <c r="C336" s="162" t="s">
        <v>128</v>
      </c>
      <c r="D336" s="142" t="s">
        <v>341</v>
      </c>
      <c r="E336" s="97">
        <v>324</v>
      </c>
      <c r="F336" s="100"/>
      <c r="G336" s="236" t="str">
        <f>IF((OR(AND(SUM(F336:F337)&gt;0,SUM(F339:F340)&gt;0), F336 &lt;0)),"ERROR","")</f>
        <v/>
      </c>
      <c r="I336" s="97">
        <v>324</v>
      </c>
      <c r="J336" s="284"/>
      <c r="K336" s="284"/>
      <c r="L336" s="332"/>
      <c r="M336" s="97"/>
      <c r="N336" s="304"/>
      <c r="O336" s="315"/>
      <c r="P336" s="77"/>
      <c r="Q336" s="303"/>
      <c r="R336" s="303"/>
      <c r="S336" s="316"/>
    </row>
    <row r="337" spans="1:29" s="178" customFormat="1" ht="15" customHeight="1" x14ac:dyDescent="0.25">
      <c r="A337" s="227"/>
      <c r="B337" s="220"/>
      <c r="C337" s="162" t="s">
        <v>124</v>
      </c>
      <c r="D337" s="142" t="s">
        <v>305</v>
      </c>
      <c r="E337" s="97">
        <v>323</v>
      </c>
      <c r="F337" s="100"/>
      <c r="G337" s="236" t="str">
        <f>IF((OR(AND(SUM(F336:F337)&gt;0,SUM(F339:F340)&gt;0), F337 &lt;0)),"ERROR","")</f>
        <v/>
      </c>
      <c r="I337" s="97">
        <v>323</v>
      </c>
      <c r="J337" s="284"/>
      <c r="K337" s="284"/>
      <c r="L337" s="332"/>
      <c r="M337" s="97"/>
      <c r="N337" s="304"/>
      <c r="O337" s="315"/>
      <c r="P337" s="77"/>
      <c r="Q337" s="303"/>
      <c r="R337" s="303"/>
      <c r="S337" s="316"/>
    </row>
    <row r="338" spans="1:29" s="77" customFormat="1" ht="15" customHeight="1" x14ac:dyDescent="0.25">
      <c r="A338" s="223"/>
      <c r="B338" s="219"/>
      <c r="C338" s="140" t="s">
        <v>138</v>
      </c>
      <c r="D338" s="145"/>
      <c r="E338" s="97">
        <v>544</v>
      </c>
      <c r="F338" s="208"/>
      <c r="G338" s="34"/>
      <c r="I338" s="97">
        <v>544</v>
      </c>
      <c r="J338" s="297"/>
      <c r="K338" s="297"/>
      <c r="L338" s="332"/>
      <c r="M338" s="97"/>
      <c r="N338" s="304"/>
      <c r="O338" s="82"/>
      <c r="Q338" s="303"/>
      <c r="R338" s="303"/>
      <c r="S338" s="316"/>
    </row>
    <row r="339" spans="1:29" s="178" customFormat="1" ht="15" customHeight="1" x14ac:dyDescent="0.25">
      <c r="A339" s="227"/>
      <c r="B339" s="220"/>
      <c r="C339" s="162" t="s">
        <v>128</v>
      </c>
      <c r="D339" s="142" t="s">
        <v>341</v>
      </c>
      <c r="E339" s="97">
        <v>545</v>
      </c>
      <c r="F339" s="100"/>
      <c r="G339" s="236" t="str">
        <f>IF((OR(AND(SUM(F336:F337)&gt;0,SUM(F339:F340)&gt;0), F339 &lt;0)),"ERROR","")</f>
        <v/>
      </c>
      <c r="I339" s="97">
        <v>545</v>
      </c>
      <c r="J339" s="284"/>
      <c r="K339" s="284"/>
      <c r="L339" s="332"/>
      <c r="M339" s="97"/>
      <c r="N339" s="304"/>
      <c r="O339" s="315"/>
      <c r="P339" s="77"/>
      <c r="Q339" s="303"/>
      <c r="R339" s="303"/>
      <c r="S339" s="316"/>
    </row>
    <row r="340" spans="1:29" s="178" customFormat="1" ht="15" customHeight="1" x14ac:dyDescent="0.25">
      <c r="A340" s="227"/>
      <c r="B340" s="220"/>
      <c r="C340" s="162" t="s">
        <v>124</v>
      </c>
      <c r="D340" s="142" t="s">
        <v>305</v>
      </c>
      <c r="E340" s="97">
        <v>546</v>
      </c>
      <c r="F340" s="100"/>
      <c r="G340" s="236" t="str">
        <f>IF((OR(AND(SUM(F336:F337)&gt;0,SUM(F339:F340)&gt;0), F340 &lt;0)),"ERROR","")</f>
        <v/>
      </c>
      <c r="I340" s="97">
        <v>546</v>
      </c>
      <c r="J340" s="284"/>
      <c r="K340" s="284"/>
      <c r="L340" s="332"/>
      <c r="M340" s="97"/>
      <c r="N340" s="304"/>
      <c r="O340" s="315"/>
      <c r="P340" s="77"/>
      <c r="Q340" s="303"/>
      <c r="R340" s="303"/>
      <c r="S340" s="316"/>
    </row>
    <row r="341" spans="1:29" s="2" customFormat="1" ht="15" customHeight="1" x14ac:dyDescent="0.25">
      <c r="A341" s="226"/>
      <c r="B341" s="219"/>
      <c r="C341" s="177" t="s">
        <v>140</v>
      </c>
      <c r="D341" s="145"/>
      <c r="E341" s="97"/>
      <c r="F341" s="160"/>
      <c r="G341" s="34"/>
      <c r="I341" s="97"/>
      <c r="J341" s="297"/>
      <c r="K341" s="297"/>
      <c r="L341" s="332"/>
      <c r="M341" s="97"/>
      <c r="N341" s="304"/>
      <c r="O341" s="82"/>
      <c r="P341" s="1"/>
      <c r="Q341" s="303"/>
      <c r="R341" s="303"/>
      <c r="S341" s="316"/>
      <c r="T341" s="1"/>
      <c r="U341" s="1"/>
      <c r="V341" s="1"/>
      <c r="W341" s="1"/>
      <c r="X341" s="1"/>
      <c r="Y341" s="1"/>
      <c r="Z341" s="1"/>
      <c r="AA341" s="1"/>
      <c r="AB341" s="1"/>
      <c r="AC341" s="1"/>
    </row>
    <row r="342" spans="1:29" ht="15" customHeight="1" x14ac:dyDescent="0.25">
      <c r="A342" s="223"/>
      <c r="B342" s="219"/>
      <c r="C342" s="140" t="s">
        <v>200</v>
      </c>
      <c r="D342" s="142" t="s">
        <v>342</v>
      </c>
      <c r="E342" s="97">
        <v>173</v>
      </c>
      <c r="F342" s="100"/>
      <c r="G342" s="236" t="str">
        <f t="shared" ref="G342:G349" si="0">IF(F342&gt;=0,"","ERROR")</f>
        <v/>
      </c>
      <c r="I342" s="97">
        <v>173</v>
      </c>
      <c r="J342" s="297"/>
      <c r="K342" s="297"/>
      <c r="L342" s="332"/>
      <c r="M342" s="97"/>
      <c r="N342" s="304"/>
      <c r="O342" s="82"/>
      <c r="Q342" s="303"/>
      <c r="R342" s="303"/>
      <c r="V342" s="9"/>
    </row>
    <row r="343" spans="1:29" s="77" customFormat="1" ht="27" customHeight="1" x14ac:dyDescent="0.25">
      <c r="A343" s="223"/>
      <c r="B343" s="219"/>
      <c r="C343" s="140" t="s">
        <v>141</v>
      </c>
      <c r="D343" s="142" t="s">
        <v>343</v>
      </c>
      <c r="E343" s="97">
        <v>547</v>
      </c>
      <c r="F343" s="100"/>
      <c r="G343" s="236" t="str">
        <f t="shared" si="0"/>
        <v/>
      </c>
      <c r="I343" s="97">
        <v>547</v>
      </c>
      <c r="J343" s="297"/>
      <c r="K343" s="297"/>
      <c r="L343" s="332"/>
      <c r="M343" s="97"/>
      <c r="N343" s="304"/>
      <c r="O343" s="82"/>
      <c r="Q343" s="303"/>
      <c r="R343" s="303"/>
      <c r="S343" s="316"/>
    </row>
    <row r="344" spans="1:29" ht="15" customHeight="1" x14ac:dyDescent="0.25">
      <c r="A344" s="223"/>
      <c r="B344" s="219"/>
      <c r="C344" s="140" t="s">
        <v>201</v>
      </c>
      <c r="D344" s="142" t="s">
        <v>344</v>
      </c>
      <c r="E344" s="97">
        <v>174</v>
      </c>
      <c r="F344" s="100"/>
      <c r="G344" s="236" t="str">
        <f t="shared" si="0"/>
        <v/>
      </c>
      <c r="I344" s="97">
        <v>174</v>
      </c>
      <c r="J344" s="297"/>
      <c r="K344" s="297"/>
      <c r="L344" s="332"/>
      <c r="M344" s="97"/>
      <c r="N344" s="304"/>
      <c r="O344" s="82"/>
      <c r="Q344" s="303"/>
      <c r="R344" s="303"/>
      <c r="V344" s="9"/>
    </row>
    <row r="345" spans="1:29" ht="30" customHeight="1" x14ac:dyDescent="0.25">
      <c r="A345" s="223"/>
      <c r="B345" s="219"/>
      <c r="C345" s="140" t="s">
        <v>202</v>
      </c>
      <c r="D345" s="142" t="s">
        <v>345</v>
      </c>
      <c r="E345" s="106">
        <v>175</v>
      </c>
      <c r="F345" s="100"/>
      <c r="G345" s="236" t="str">
        <f t="shared" si="0"/>
        <v/>
      </c>
      <c r="I345" s="106">
        <v>175</v>
      </c>
      <c r="J345" s="297"/>
      <c r="K345" s="297"/>
      <c r="L345" s="332"/>
      <c r="M345" s="106"/>
      <c r="N345" s="304"/>
      <c r="O345" s="82"/>
      <c r="Q345" s="303"/>
      <c r="R345" s="303"/>
      <c r="V345" s="9"/>
    </row>
    <row r="346" spans="1:29" ht="15" customHeight="1" x14ac:dyDescent="0.25">
      <c r="A346" s="223"/>
      <c r="B346" s="219"/>
      <c r="C346" s="140" t="s">
        <v>203</v>
      </c>
      <c r="D346" s="142" t="s">
        <v>346</v>
      </c>
      <c r="E346" s="106">
        <v>176</v>
      </c>
      <c r="F346" s="100"/>
      <c r="G346" s="236" t="str">
        <f t="shared" si="0"/>
        <v/>
      </c>
      <c r="I346" s="106">
        <v>176</v>
      </c>
      <c r="J346" s="297"/>
      <c r="K346" s="297"/>
      <c r="L346" s="332"/>
      <c r="M346" s="106"/>
      <c r="N346" s="304"/>
      <c r="O346" s="82"/>
      <c r="Q346" s="303"/>
      <c r="R346" s="303"/>
      <c r="V346" s="9"/>
    </row>
    <row r="347" spans="1:29" ht="15" customHeight="1" x14ac:dyDescent="0.25">
      <c r="A347" s="223"/>
      <c r="B347" s="219"/>
      <c r="C347" s="177" t="s">
        <v>64</v>
      </c>
      <c r="D347" s="142" t="s">
        <v>380</v>
      </c>
      <c r="E347" s="106">
        <v>177</v>
      </c>
      <c r="F347" s="100"/>
      <c r="G347" s="236" t="str">
        <f t="shared" si="0"/>
        <v/>
      </c>
      <c r="I347" s="106">
        <v>177</v>
      </c>
      <c r="J347" s="297"/>
      <c r="K347" s="297"/>
      <c r="L347" s="332"/>
      <c r="M347" s="106"/>
      <c r="N347" s="304"/>
      <c r="O347" s="82"/>
      <c r="Q347" s="303"/>
      <c r="R347" s="303"/>
      <c r="V347" s="9"/>
    </row>
    <row r="348" spans="1:29" ht="15" customHeight="1" x14ac:dyDescent="0.25">
      <c r="A348" s="223"/>
      <c r="B348" s="219"/>
      <c r="C348" s="177" t="s">
        <v>204</v>
      </c>
      <c r="D348" s="142" t="s">
        <v>347</v>
      </c>
      <c r="E348" s="106">
        <v>178</v>
      </c>
      <c r="F348" s="100"/>
      <c r="G348" s="236" t="str">
        <f t="shared" si="0"/>
        <v/>
      </c>
      <c r="I348" s="106">
        <v>178</v>
      </c>
      <c r="J348" s="297"/>
      <c r="K348" s="297"/>
      <c r="L348" s="332"/>
      <c r="M348" s="106"/>
      <c r="N348" s="304"/>
      <c r="O348" s="82"/>
      <c r="Q348" s="303"/>
      <c r="R348" s="303"/>
      <c r="V348" s="9"/>
    </row>
    <row r="349" spans="1:29" ht="15" customHeight="1" x14ac:dyDescent="0.25">
      <c r="A349" s="223"/>
      <c r="B349" s="219"/>
      <c r="C349" s="177" t="s">
        <v>65</v>
      </c>
      <c r="D349" s="142" t="s">
        <v>381</v>
      </c>
      <c r="E349" s="106">
        <v>179</v>
      </c>
      <c r="F349" s="100"/>
      <c r="G349" s="236" t="str">
        <f t="shared" si="0"/>
        <v/>
      </c>
      <c r="I349" s="106">
        <v>179</v>
      </c>
      <c r="J349" s="297"/>
      <c r="K349" s="297"/>
      <c r="L349" s="332"/>
      <c r="M349" s="106"/>
      <c r="N349" s="304"/>
      <c r="O349" s="82"/>
      <c r="Q349" s="303"/>
      <c r="R349" s="303"/>
      <c r="V349" s="9"/>
    </row>
    <row r="350" spans="1:29" ht="15" customHeight="1" x14ac:dyDescent="0.25">
      <c r="A350" s="223"/>
      <c r="B350" s="219"/>
      <c r="C350" s="88" t="s">
        <v>205</v>
      </c>
      <c r="D350" s="142" t="s">
        <v>348</v>
      </c>
      <c r="E350" s="106">
        <v>180</v>
      </c>
      <c r="F350" s="100"/>
      <c r="G350" s="320"/>
      <c r="I350" s="106">
        <v>180</v>
      </c>
      <c r="J350" s="297"/>
      <c r="K350" s="297"/>
      <c r="L350" s="332"/>
      <c r="M350" s="106"/>
      <c r="N350" s="304"/>
      <c r="O350" s="82"/>
      <c r="Q350" s="303"/>
      <c r="R350" s="303"/>
      <c r="V350" s="9"/>
    </row>
    <row r="351" spans="1:29" ht="15" customHeight="1" x14ac:dyDescent="0.25">
      <c r="A351" s="223"/>
      <c r="B351" s="219"/>
      <c r="C351" s="95" t="s">
        <v>66</v>
      </c>
      <c r="D351" s="145"/>
      <c r="E351" s="104">
        <v>181</v>
      </c>
      <c r="F351" s="100"/>
      <c r="G351" s="34"/>
      <c r="I351" s="106">
        <v>181</v>
      </c>
      <c r="J351" s="296"/>
      <c r="K351" s="296"/>
      <c r="L351" s="332"/>
      <c r="M351" s="106"/>
      <c r="N351" s="304"/>
      <c r="O351" s="103" t="str">
        <f>IF(ABS(F351-SUM(F322:F323,F325:F326,F329:F330,F332:F333,F336:F337,F339:F340,F342:F350))&gt;0.5,"ERROR","")</f>
        <v/>
      </c>
      <c r="Q351" s="303"/>
      <c r="R351" s="303"/>
      <c r="V351" s="9"/>
    </row>
    <row r="352" spans="1:29" ht="15" customHeight="1" x14ac:dyDescent="0.25">
      <c r="A352" s="223"/>
      <c r="B352" s="219"/>
      <c r="C352" s="182"/>
      <c r="D352" s="183"/>
      <c r="E352" s="183"/>
      <c r="G352" s="34"/>
      <c r="I352" s="106"/>
      <c r="J352" s="296"/>
      <c r="K352" s="296"/>
      <c r="L352" s="332"/>
      <c r="M352" s="106"/>
      <c r="N352" s="304"/>
      <c r="O352" s="82"/>
      <c r="Q352" s="303"/>
      <c r="R352" s="303"/>
      <c r="V352" s="9"/>
    </row>
    <row r="353" spans="1:29" ht="30" customHeight="1" x14ac:dyDescent="0.35">
      <c r="A353" s="223"/>
      <c r="B353" s="383" t="s">
        <v>68</v>
      </c>
      <c r="C353" s="383"/>
      <c r="D353" s="136"/>
      <c r="E353" s="136"/>
      <c r="F353" s="5"/>
      <c r="G353" s="17"/>
      <c r="H353" s="1"/>
      <c r="I353" s="106"/>
      <c r="J353" s="82"/>
      <c r="K353" s="82"/>
      <c r="L353" s="332"/>
      <c r="M353" s="106"/>
      <c r="N353" s="304"/>
      <c r="O353" s="116"/>
      <c r="Q353" s="303"/>
      <c r="R353" s="303"/>
      <c r="V353" s="9"/>
    </row>
    <row r="354" spans="1:29" s="2" customFormat="1" ht="30" customHeight="1" x14ac:dyDescent="0.35">
      <c r="A354" s="226"/>
      <c r="B354" s="244"/>
      <c r="C354" s="4"/>
      <c r="D354" s="136"/>
      <c r="E354" s="136"/>
      <c r="F354" s="5"/>
      <c r="G354" s="6"/>
      <c r="H354" s="34"/>
      <c r="I354" s="106"/>
      <c r="J354" s="244"/>
      <c r="K354" s="244"/>
      <c r="L354" s="332"/>
      <c r="M354" s="106"/>
      <c r="N354" s="304"/>
      <c r="O354" s="116"/>
      <c r="P354" s="1"/>
      <c r="Q354" s="303"/>
      <c r="R354" s="303"/>
      <c r="S354" s="316"/>
      <c r="T354" s="1"/>
      <c r="U354" s="1"/>
      <c r="V354" s="1"/>
      <c r="W354" s="1"/>
      <c r="X354" s="1"/>
      <c r="Y354" s="1"/>
      <c r="Z354" s="1"/>
      <c r="AA354" s="1"/>
      <c r="AB354" s="1"/>
      <c r="AC354" s="1"/>
    </row>
    <row r="355" spans="1:29" ht="42" customHeight="1" x14ac:dyDescent="0.25">
      <c r="A355" s="223"/>
      <c r="B355" s="365" t="s">
        <v>69</v>
      </c>
      <c r="C355" s="366"/>
      <c r="D355" s="369" t="s">
        <v>277</v>
      </c>
      <c r="E355" s="137"/>
      <c r="F355" s="356" t="s">
        <v>70</v>
      </c>
      <c r="G355" s="356" t="s">
        <v>71</v>
      </c>
      <c r="H355" s="358" t="s">
        <v>102</v>
      </c>
      <c r="I355" s="106"/>
      <c r="J355" s="300"/>
      <c r="K355" s="300"/>
      <c r="L355" s="332"/>
      <c r="M355" s="106"/>
      <c r="N355" s="304"/>
      <c r="O355" s="358" t="s">
        <v>102</v>
      </c>
      <c r="P355" s="358" t="s">
        <v>102</v>
      </c>
      <c r="Q355" s="384" t="s">
        <v>463</v>
      </c>
      <c r="R355" s="384" t="s">
        <v>464</v>
      </c>
      <c r="V355" s="9"/>
    </row>
    <row r="356" spans="1:29" ht="15" customHeight="1" x14ac:dyDescent="0.3">
      <c r="A356" s="223"/>
      <c r="B356" s="219"/>
      <c r="C356" s="19"/>
      <c r="D356" s="370"/>
      <c r="E356" s="138"/>
      <c r="F356" s="357"/>
      <c r="G356" s="357"/>
      <c r="H356" s="359"/>
      <c r="I356" s="106"/>
      <c r="J356" s="301"/>
      <c r="K356" s="301"/>
      <c r="L356" s="332"/>
      <c r="M356" s="106"/>
      <c r="N356" s="304"/>
      <c r="O356" s="359"/>
      <c r="P356" s="359"/>
      <c r="Q356" s="384"/>
      <c r="R356" s="384"/>
      <c r="V356" s="9"/>
    </row>
    <row r="357" spans="1:29" ht="25" customHeight="1" x14ac:dyDescent="0.3">
      <c r="A357" s="223"/>
      <c r="B357" s="247"/>
      <c r="C357" s="192"/>
      <c r="D357" s="138"/>
      <c r="E357" s="202"/>
      <c r="F357" s="101" t="s">
        <v>13</v>
      </c>
      <c r="G357" s="101" t="s">
        <v>14</v>
      </c>
      <c r="H357" s="34"/>
      <c r="I357" s="106"/>
      <c r="J357" s="301"/>
      <c r="K357" s="301"/>
      <c r="L357" s="332"/>
      <c r="M357" s="106"/>
      <c r="N357" s="304"/>
      <c r="O357" s="82"/>
      <c r="Q357" s="303"/>
      <c r="R357" s="303"/>
      <c r="V357" s="9"/>
    </row>
    <row r="358" spans="1:29" ht="15" customHeight="1" x14ac:dyDescent="0.25">
      <c r="A358" s="223"/>
      <c r="B358" s="219"/>
      <c r="C358" s="30" t="s">
        <v>206</v>
      </c>
      <c r="D358" s="145"/>
      <c r="E358" s="105"/>
      <c r="F358" s="143"/>
      <c r="G358" s="143"/>
      <c r="H358" s="34"/>
      <c r="I358" s="106"/>
      <c r="J358" s="82"/>
      <c r="K358" s="82"/>
      <c r="L358" s="332"/>
      <c r="M358" s="106"/>
      <c r="N358" s="304"/>
      <c r="O358" s="82"/>
      <c r="Q358" s="303"/>
      <c r="R358" s="303"/>
      <c r="V358" s="9"/>
    </row>
    <row r="359" spans="1:29" ht="30" customHeight="1" x14ac:dyDescent="0.25">
      <c r="A359" s="223"/>
      <c r="B359" s="219"/>
      <c r="C359" s="31" t="s">
        <v>207</v>
      </c>
      <c r="D359" s="145"/>
      <c r="E359" s="106"/>
      <c r="F359" s="146"/>
      <c r="G359" s="146"/>
      <c r="H359" s="34"/>
      <c r="I359" s="106"/>
      <c r="J359" s="297"/>
      <c r="K359" s="297"/>
      <c r="L359" s="332"/>
      <c r="M359" s="106"/>
      <c r="N359" s="304"/>
      <c r="O359" s="82"/>
      <c r="Q359" s="303"/>
      <c r="R359" s="303"/>
      <c r="V359" s="9"/>
    </row>
    <row r="360" spans="1:29" ht="15" customHeight="1" x14ac:dyDescent="0.25">
      <c r="A360" s="223"/>
      <c r="B360" s="219"/>
      <c r="C360" s="127" t="s">
        <v>142</v>
      </c>
      <c r="D360" s="145"/>
      <c r="E360" s="97"/>
      <c r="F360" s="141"/>
      <c r="G360" s="141"/>
      <c r="H360" s="78"/>
      <c r="I360" s="97"/>
      <c r="J360" s="297"/>
      <c r="K360" s="297"/>
      <c r="L360" s="332"/>
      <c r="M360" s="97"/>
      <c r="N360" s="304"/>
      <c r="Q360" s="303"/>
      <c r="R360" s="303"/>
      <c r="V360" s="9"/>
    </row>
    <row r="361" spans="1:29" ht="15" customHeight="1" x14ac:dyDescent="0.25">
      <c r="A361" s="223"/>
      <c r="B361" s="219"/>
      <c r="C361" s="168" t="s">
        <v>248</v>
      </c>
      <c r="D361" s="142" t="s">
        <v>285</v>
      </c>
      <c r="E361" s="97">
        <v>548</v>
      </c>
      <c r="F361" s="280"/>
      <c r="G361" s="280"/>
      <c r="H361" s="236" t="str">
        <f>IF(MIN(F361:G361)&gt;=0,"","ERROR")</f>
        <v/>
      </c>
      <c r="I361" s="97">
        <v>548</v>
      </c>
      <c r="J361" s="297"/>
      <c r="K361" s="297"/>
      <c r="L361" s="332"/>
      <c r="M361" s="97"/>
      <c r="N361" s="304"/>
      <c r="Q361" s="103" t="str">
        <f>IF(OR(COUNT(F361:G361)=0,COUNT(F361:G361)=2),"","ERROR")</f>
        <v/>
      </c>
      <c r="R361" s="103" t="str">
        <f>IF(COUNT(F361:G361)&gt;0,"No facilitation applied","")</f>
        <v/>
      </c>
      <c r="V361" s="9"/>
    </row>
    <row r="362" spans="1:29" ht="15" customHeight="1" x14ac:dyDescent="0.25">
      <c r="A362" s="223"/>
      <c r="B362" s="219"/>
      <c r="C362" s="168" t="s">
        <v>249</v>
      </c>
      <c r="D362" s="142" t="s">
        <v>285</v>
      </c>
      <c r="E362" s="97">
        <v>549</v>
      </c>
      <c r="F362" s="280"/>
      <c r="G362" s="280"/>
      <c r="H362" s="236" t="str">
        <f>IF(MIN(F362:G362)&gt;=0,"","ERROR")</f>
        <v/>
      </c>
      <c r="I362" s="97">
        <v>549</v>
      </c>
      <c r="J362" s="297"/>
      <c r="K362" s="297"/>
      <c r="L362" s="332"/>
      <c r="M362" s="97"/>
      <c r="N362" s="304"/>
      <c r="Q362" s="103" t="str">
        <f>IF(OR(COUNT(F362:G362)=0,COUNT(F362:G362)=2),"","ERROR")</f>
        <v/>
      </c>
      <c r="R362" s="103" t="str">
        <f>IF(COUNT(F362:G362)&gt;0,"No facilitation applied","")</f>
        <v/>
      </c>
      <c r="V362" s="9"/>
    </row>
    <row r="363" spans="1:29" ht="15" customHeight="1" x14ac:dyDescent="0.25">
      <c r="A363" s="223"/>
      <c r="B363" s="219"/>
      <c r="C363" s="164" t="s">
        <v>250</v>
      </c>
      <c r="D363" s="142" t="s">
        <v>285</v>
      </c>
      <c r="E363" s="97">
        <v>550</v>
      </c>
      <c r="F363" s="280"/>
      <c r="G363" s="280"/>
      <c r="H363" s="236" t="str">
        <f>IF(MIN(F363:G363)&gt;=0,"","ERROR")</f>
        <v/>
      </c>
      <c r="I363" s="97">
        <v>550</v>
      </c>
      <c r="J363" s="297"/>
      <c r="K363" s="297"/>
      <c r="L363" s="332"/>
      <c r="M363" s="97"/>
      <c r="N363" s="304"/>
      <c r="Q363" s="103" t="str">
        <f>IF(OR(COUNT(F363:G363)=0,COUNT(F363:G363)=2),"","ERROR")</f>
        <v/>
      </c>
      <c r="R363" s="103" t="str">
        <f>IF(COUNT(F363:G363)&gt;0,"No facilitation applied","")</f>
        <v/>
      </c>
      <c r="V363" s="9"/>
    </row>
    <row r="364" spans="1:29" ht="15" customHeight="1" x14ac:dyDescent="0.25">
      <c r="A364" s="226"/>
      <c r="B364" s="219"/>
      <c r="C364" s="164" t="s">
        <v>143</v>
      </c>
      <c r="D364" s="142" t="s">
        <v>285</v>
      </c>
      <c r="E364" s="97">
        <v>551</v>
      </c>
      <c r="F364" s="280"/>
      <c r="G364" s="280"/>
      <c r="H364" s="236" t="str">
        <f>IF(MIN(F364:G364)&gt;=0,"","ERROR")</f>
        <v/>
      </c>
      <c r="I364" s="97">
        <v>551</v>
      </c>
      <c r="J364" s="297"/>
      <c r="K364" s="297"/>
      <c r="L364" s="332"/>
      <c r="M364" s="97"/>
      <c r="N364" s="304"/>
      <c r="Q364" s="103" t="str">
        <f>IF(OR(COUNT(F364:G364)=0,COUNT(F364:G364)=2),"","ERROR")</f>
        <v/>
      </c>
      <c r="R364" s="103" t="str">
        <f>IF(COUNT(F364:G364)&gt;0,"No facilitation applied","")</f>
        <v/>
      </c>
      <c r="V364" s="9"/>
    </row>
    <row r="365" spans="1:29" ht="15" customHeight="1" x14ac:dyDescent="0.25">
      <c r="A365" s="223"/>
      <c r="B365" s="219"/>
      <c r="C365" s="164" t="s">
        <v>268</v>
      </c>
      <c r="D365" s="142" t="s">
        <v>285</v>
      </c>
      <c r="E365" s="97">
        <v>552</v>
      </c>
      <c r="F365" s="280"/>
      <c r="G365" s="280"/>
      <c r="H365" s="236" t="str">
        <f>IF(MIN(F365:G365)&gt;=0,"","ERROR")</f>
        <v/>
      </c>
      <c r="I365" s="97">
        <v>552</v>
      </c>
      <c r="J365" s="297"/>
      <c r="K365" s="297"/>
      <c r="L365" s="332"/>
      <c r="M365" s="97"/>
      <c r="N365" s="304"/>
      <c r="Q365" s="103" t="str">
        <f>IF(OR(COUNT(F365:G365)=0,COUNT(F365:G365)=2),"","ERROR")</f>
        <v/>
      </c>
      <c r="R365" s="103" t="str">
        <f>IF(COUNT(F365:G365)&gt;0,"No facilitation applied","")</f>
        <v/>
      </c>
      <c r="V365" s="9"/>
    </row>
    <row r="366" spans="1:29" ht="15" customHeight="1" x14ac:dyDescent="0.25">
      <c r="A366" s="223"/>
      <c r="B366" s="219"/>
      <c r="C366" s="162" t="s">
        <v>144</v>
      </c>
      <c r="D366" s="145"/>
      <c r="E366" s="97"/>
      <c r="F366" s="146"/>
      <c r="G366" s="146"/>
      <c r="H366" s="78"/>
      <c r="I366" s="97"/>
      <c r="J366" s="297"/>
      <c r="K366" s="297"/>
      <c r="L366" s="332"/>
      <c r="M366" s="97"/>
      <c r="N366" s="304"/>
      <c r="Q366" s="303"/>
      <c r="R366" s="303"/>
      <c r="V366" s="9"/>
    </row>
    <row r="367" spans="1:29" ht="15" customHeight="1" x14ac:dyDescent="0.25">
      <c r="A367" s="223"/>
      <c r="B367" s="219"/>
      <c r="C367" s="168" t="s">
        <v>251</v>
      </c>
      <c r="D367" s="145"/>
      <c r="E367" s="97">
        <v>183</v>
      </c>
      <c r="F367" s="209"/>
      <c r="G367" s="209"/>
      <c r="H367" s="34"/>
      <c r="I367" s="106">
        <v>183</v>
      </c>
      <c r="J367" s="297"/>
      <c r="K367" s="297"/>
      <c r="L367" s="332"/>
      <c r="M367" s="106"/>
      <c r="N367" s="304"/>
      <c r="O367" s="82"/>
      <c r="Q367" s="315"/>
      <c r="R367" s="315"/>
      <c r="V367" s="9"/>
    </row>
    <row r="368" spans="1:29" ht="15" customHeight="1" x14ac:dyDescent="0.25">
      <c r="A368" s="223"/>
      <c r="B368" s="219"/>
      <c r="C368" s="90" t="s">
        <v>128</v>
      </c>
      <c r="D368" s="142" t="s">
        <v>285</v>
      </c>
      <c r="E368" s="97">
        <v>326</v>
      </c>
      <c r="F368" s="280"/>
      <c r="G368" s="280"/>
      <c r="H368" s="236" t="str">
        <f>IF(MIN(F368:G368)&gt;=0,"","ERROR")</f>
        <v/>
      </c>
      <c r="I368" s="106">
        <v>326</v>
      </c>
      <c r="J368" s="284"/>
      <c r="K368" s="284"/>
      <c r="L368" s="332"/>
      <c r="M368" s="106"/>
      <c r="N368" s="304"/>
      <c r="O368" s="315"/>
      <c r="Q368" s="103" t="str">
        <f>IF(OR(COUNT(F368:G368)=0,COUNT(F368:G368)=2),"","ERROR")</f>
        <v/>
      </c>
      <c r="R368" s="103" t="str">
        <f>IF(COUNT(F368:G368)&gt;0,"No facilitation applied","")</f>
        <v/>
      </c>
      <c r="V368" s="9"/>
    </row>
    <row r="369" spans="1:29" ht="15" customHeight="1" x14ac:dyDescent="0.25">
      <c r="A369" s="223"/>
      <c r="B369" s="219"/>
      <c r="C369" s="90" t="s">
        <v>124</v>
      </c>
      <c r="D369" s="142" t="s">
        <v>349</v>
      </c>
      <c r="E369" s="97">
        <v>325</v>
      </c>
      <c r="F369" s="280"/>
      <c r="G369" s="280"/>
      <c r="H369" s="236" t="str">
        <f>IF(MIN(F369:G369)&gt;=0,"","ERROR")</f>
        <v/>
      </c>
      <c r="I369" s="106">
        <v>325</v>
      </c>
      <c r="J369" s="284"/>
      <c r="K369" s="284"/>
      <c r="L369" s="332"/>
      <c r="M369" s="106"/>
      <c r="N369" s="304"/>
      <c r="O369" s="315"/>
      <c r="Q369" s="103" t="str">
        <f>IF(OR(COUNT(F369:G369)=0,COUNT(F369:G369)=2),"","ERROR")</f>
        <v/>
      </c>
      <c r="R369" s="103" t="str">
        <f>IF(COUNT(F369:G369)&gt;0,"No facilitation applied","")</f>
        <v/>
      </c>
      <c r="V369" s="9"/>
    </row>
    <row r="370" spans="1:29" ht="15" customHeight="1" x14ac:dyDescent="0.25">
      <c r="A370" s="223"/>
      <c r="B370" s="219"/>
      <c r="C370" s="168" t="s">
        <v>252</v>
      </c>
      <c r="D370" s="145"/>
      <c r="E370" s="97">
        <v>184</v>
      </c>
      <c r="F370" s="209"/>
      <c r="G370" s="209"/>
      <c r="H370" s="34"/>
      <c r="I370" s="106">
        <v>184</v>
      </c>
      <c r="J370" s="297"/>
      <c r="K370" s="297"/>
      <c r="L370" s="332"/>
      <c r="M370" s="106"/>
      <c r="N370" s="304"/>
      <c r="O370" s="82"/>
      <c r="Q370" s="315"/>
      <c r="R370" s="315"/>
      <c r="V370" s="9"/>
    </row>
    <row r="371" spans="1:29" ht="15" customHeight="1" x14ac:dyDescent="0.25">
      <c r="A371" s="223"/>
      <c r="B371" s="219"/>
      <c r="C371" s="90" t="s">
        <v>128</v>
      </c>
      <c r="D371" s="142" t="s">
        <v>285</v>
      </c>
      <c r="E371" s="97">
        <v>328</v>
      </c>
      <c r="F371" s="280"/>
      <c r="G371" s="280"/>
      <c r="H371" s="236" t="str">
        <f>IF(MIN(F371:G371)&gt;=0,"","ERROR")</f>
        <v/>
      </c>
      <c r="I371" s="106">
        <v>328</v>
      </c>
      <c r="J371" s="284"/>
      <c r="K371" s="284"/>
      <c r="L371" s="332"/>
      <c r="M371" s="106"/>
      <c r="N371" s="304"/>
      <c r="O371" s="315"/>
      <c r="Q371" s="103" t="str">
        <f>IF(OR(COUNT(F371:G371)=0,COUNT(F371:G371)=2),"","ERROR")</f>
        <v/>
      </c>
      <c r="R371" s="103" t="str">
        <f>IF(COUNT(F371:G371)&gt;0,"No facilitation applied","")</f>
        <v/>
      </c>
      <c r="V371" s="9"/>
    </row>
    <row r="372" spans="1:29" ht="15" customHeight="1" x14ac:dyDescent="0.25">
      <c r="A372" s="223"/>
      <c r="B372" s="219"/>
      <c r="C372" s="90" t="s">
        <v>124</v>
      </c>
      <c r="D372" s="142" t="s">
        <v>349</v>
      </c>
      <c r="E372" s="97">
        <v>327</v>
      </c>
      <c r="F372" s="280"/>
      <c r="G372" s="280"/>
      <c r="H372" s="236" t="str">
        <f>IF(MIN(F372:G372)&gt;=0,"","ERROR")</f>
        <v/>
      </c>
      <c r="I372" s="106">
        <v>327</v>
      </c>
      <c r="J372" s="284"/>
      <c r="K372" s="284"/>
      <c r="L372" s="332"/>
      <c r="M372" s="106"/>
      <c r="N372" s="304"/>
      <c r="O372" s="315"/>
      <c r="Q372" s="103" t="str">
        <f>IF(OR(COUNT(F372:G372)=0,COUNT(F372:G372)=2),"","ERROR")</f>
        <v/>
      </c>
      <c r="R372" s="103" t="str">
        <f>IF(COUNT(F372:G372)&gt;0,"No facilitation applied","")</f>
        <v/>
      </c>
      <c r="V372" s="9"/>
    </row>
    <row r="373" spans="1:29" ht="15" customHeight="1" x14ac:dyDescent="0.25">
      <c r="A373" s="223"/>
      <c r="B373" s="219"/>
      <c r="C373" s="164" t="s">
        <v>253</v>
      </c>
      <c r="D373" s="145"/>
      <c r="E373" s="97">
        <v>553</v>
      </c>
      <c r="F373" s="209"/>
      <c r="G373" s="209"/>
      <c r="H373" s="34"/>
      <c r="I373" s="97">
        <v>553</v>
      </c>
      <c r="J373" s="297"/>
      <c r="K373" s="297"/>
      <c r="L373" s="332"/>
      <c r="M373" s="97"/>
      <c r="N373" s="304"/>
      <c r="O373" s="82"/>
      <c r="Q373" s="303"/>
      <c r="R373" s="303"/>
      <c r="V373" s="9"/>
    </row>
    <row r="374" spans="1:29" ht="15" customHeight="1" x14ac:dyDescent="0.25">
      <c r="A374" s="223"/>
      <c r="B374" s="219"/>
      <c r="C374" s="90" t="s">
        <v>128</v>
      </c>
      <c r="D374" s="142" t="s">
        <v>350</v>
      </c>
      <c r="E374" s="97">
        <v>554</v>
      </c>
      <c r="F374" s="100"/>
      <c r="G374" s="100"/>
      <c r="H374" s="236" t="str">
        <f>IF(MIN(F374:G374)&gt;=0,"","ERROR")</f>
        <v/>
      </c>
      <c r="I374" s="97">
        <v>554</v>
      </c>
      <c r="J374" s="284"/>
      <c r="K374" s="284"/>
      <c r="L374" s="332"/>
      <c r="M374" s="97"/>
      <c r="N374" s="304"/>
      <c r="O374" s="315"/>
      <c r="Q374" s="303"/>
      <c r="R374" s="303"/>
      <c r="V374" s="9"/>
    </row>
    <row r="375" spans="1:29" ht="15" customHeight="1" x14ac:dyDescent="0.25">
      <c r="A375" s="223"/>
      <c r="B375" s="219"/>
      <c r="C375" s="90" t="s">
        <v>124</v>
      </c>
      <c r="D375" s="142" t="s">
        <v>349</v>
      </c>
      <c r="E375" s="97">
        <v>555</v>
      </c>
      <c r="F375" s="100"/>
      <c r="G375" s="100"/>
      <c r="H375" s="236" t="str">
        <f>IF(MIN(F375:G375)&gt;=0,"","ERROR")</f>
        <v/>
      </c>
      <c r="I375" s="97">
        <v>555</v>
      </c>
      <c r="J375" s="284"/>
      <c r="K375" s="284"/>
      <c r="L375" s="332"/>
      <c r="M375" s="97"/>
      <c r="N375" s="304"/>
      <c r="O375" s="315"/>
      <c r="Q375" s="303"/>
      <c r="R375" s="303"/>
      <c r="V375" s="9"/>
    </row>
    <row r="376" spans="1:29" ht="15" customHeight="1" x14ac:dyDescent="0.25">
      <c r="A376" s="226"/>
      <c r="B376" s="219"/>
      <c r="C376" s="164" t="s">
        <v>145</v>
      </c>
      <c r="D376" s="145"/>
      <c r="E376" s="106">
        <v>187</v>
      </c>
      <c r="F376" s="209"/>
      <c r="G376" s="209"/>
      <c r="H376" s="34"/>
      <c r="I376" s="106">
        <v>187</v>
      </c>
      <c r="J376" s="297"/>
      <c r="K376" s="297"/>
      <c r="L376" s="332"/>
      <c r="M376" s="106"/>
      <c r="N376" s="304"/>
      <c r="O376" s="82"/>
      <c r="Q376" s="303"/>
      <c r="R376" s="303"/>
      <c r="V376" s="9"/>
    </row>
    <row r="377" spans="1:29" ht="15" customHeight="1" x14ac:dyDescent="0.25">
      <c r="A377" s="223"/>
      <c r="B377" s="219"/>
      <c r="C377" s="90" t="s">
        <v>128</v>
      </c>
      <c r="D377" s="142" t="s">
        <v>351</v>
      </c>
      <c r="E377" s="106">
        <v>334</v>
      </c>
      <c r="F377" s="100"/>
      <c r="G377" s="100"/>
      <c r="H377" s="236" t="str">
        <f>IF(MIN(F377:G377)&gt;=0,"","ERROR")</f>
        <v/>
      </c>
      <c r="I377" s="106">
        <v>334</v>
      </c>
      <c r="J377" s="284"/>
      <c r="K377" s="284"/>
      <c r="L377" s="332"/>
      <c r="M377" s="106"/>
      <c r="N377" s="304"/>
      <c r="O377" s="315"/>
      <c r="Q377" s="303"/>
      <c r="R377" s="303"/>
      <c r="V377" s="9"/>
    </row>
    <row r="378" spans="1:29" ht="15" customHeight="1" x14ac:dyDescent="0.25">
      <c r="A378" s="223"/>
      <c r="B378" s="219"/>
      <c r="C378" s="90" t="s">
        <v>124</v>
      </c>
      <c r="D378" s="142" t="s">
        <v>349</v>
      </c>
      <c r="E378" s="106">
        <v>333</v>
      </c>
      <c r="F378" s="100"/>
      <c r="G378" s="100"/>
      <c r="H378" s="236" t="str">
        <f>IF(MIN(F378:G378)&gt;=0,"","ERROR")</f>
        <v/>
      </c>
      <c r="I378" s="106">
        <v>333</v>
      </c>
      <c r="J378" s="284"/>
      <c r="K378" s="284"/>
      <c r="L378" s="332"/>
      <c r="M378" s="106"/>
      <c r="N378" s="304"/>
      <c r="O378" s="315"/>
      <c r="Q378" s="303"/>
      <c r="R378" s="303"/>
      <c r="V378" s="9"/>
    </row>
    <row r="379" spans="1:29" ht="15" customHeight="1" x14ac:dyDescent="0.25">
      <c r="A379" s="223"/>
      <c r="B379" s="219"/>
      <c r="C379" s="164" t="s">
        <v>269</v>
      </c>
      <c r="D379" s="145"/>
      <c r="E379" s="106">
        <v>188</v>
      </c>
      <c r="F379" s="209"/>
      <c r="G379" s="209"/>
      <c r="H379" s="34"/>
      <c r="I379" s="106">
        <v>188</v>
      </c>
      <c r="J379" s="297"/>
      <c r="K379" s="297"/>
      <c r="L379" s="332"/>
      <c r="M379" s="106"/>
      <c r="N379" s="304"/>
      <c r="O379" s="82"/>
      <c r="Q379" s="303"/>
      <c r="R379" s="303"/>
      <c r="V379" s="9"/>
    </row>
    <row r="380" spans="1:29" ht="15" customHeight="1" x14ac:dyDescent="0.25">
      <c r="A380" s="223"/>
      <c r="B380" s="219"/>
      <c r="C380" s="90" t="s">
        <v>128</v>
      </c>
      <c r="D380" s="142" t="s">
        <v>352</v>
      </c>
      <c r="E380" s="106">
        <v>336</v>
      </c>
      <c r="F380" s="100"/>
      <c r="G380" s="100"/>
      <c r="H380" s="236" t="str">
        <f>IF(MIN(F380:G380)&gt;=0,"","ERROR")</f>
        <v/>
      </c>
      <c r="I380" s="106">
        <v>336</v>
      </c>
      <c r="J380" s="284"/>
      <c r="K380" s="284"/>
      <c r="L380" s="332"/>
      <c r="M380" s="106"/>
      <c r="N380" s="304"/>
      <c r="O380" s="315"/>
      <c r="Q380" s="303"/>
      <c r="R380" s="303"/>
      <c r="V380" s="9"/>
    </row>
    <row r="381" spans="1:29" ht="15" customHeight="1" x14ac:dyDescent="0.25">
      <c r="A381" s="223"/>
      <c r="B381" s="219"/>
      <c r="C381" s="90" t="s">
        <v>124</v>
      </c>
      <c r="D381" s="142" t="s">
        <v>349</v>
      </c>
      <c r="E381" s="106">
        <v>335</v>
      </c>
      <c r="F381" s="100"/>
      <c r="G381" s="100"/>
      <c r="H381" s="236" t="str">
        <f>IF(MIN(F381:G381)&gt;=0,"","ERROR")</f>
        <v/>
      </c>
      <c r="I381" s="106">
        <v>335</v>
      </c>
      <c r="J381" s="284"/>
      <c r="K381" s="284"/>
      <c r="L381" s="332"/>
      <c r="M381" s="106"/>
      <c r="N381" s="304"/>
      <c r="O381" s="315"/>
      <c r="Q381" s="303"/>
      <c r="R381" s="303"/>
      <c r="V381" s="9"/>
    </row>
    <row r="382" spans="1:29" s="2" customFormat="1" ht="32.25" customHeight="1" x14ac:dyDescent="0.25">
      <c r="A382" s="226"/>
      <c r="B382" s="219"/>
      <c r="C382" s="140" t="s">
        <v>208</v>
      </c>
      <c r="D382" s="145"/>
      <c r="E382" s="106"/>
      <c r="F382" s="160"/>
      <c r="G382" s="160"/>
      <c r="H382" s="34"/>
      <c r="I382" s="106"/>
      <c r="J382" s="297"/>
      <c r="K382" s="297"/>
      <c r="L382" s="332"/>
      <c r="M382" s="106"/>
      <c r="N382" s="304"/>
      <c r="O382" s="82"/>
      <c r="P382" s="1"/>
      <c r="Q382" s="303"/>
      <c r="R382" s="303"/>
      <c r="S382" s="316"/>
      <c r="T382" s="1"/>
      <c r="U382" s="1"/>
      <c r="V382" s="1"/>
      <c r="W382" s="1"/>
      <c r="X382" s="1"/>
      <c r="Y382" s="1"/>
      <c r="Z382" s="1"/>
      <c r="AA382" s="1"/>
      <c r="AB382" s="1"/>
      <c r="AC382" s="1"/>
    </row>
    <row r="383" spans="1:29" s="2" customFormat="1" ht="15" customHeight="1" x14ac:dyDescent="0.25">
      <c r="A383" s="226"/>
      <c r="B383" s="219"/>
      <c r="C383" s="162" t="s">
        <v>251</v>
      </c>
      <c r="D383" s="145"/>
      <c r="E383" s="106">
        <v>189</v>
      </c>
      <c r="F383" s="208"/>
      <c r="G383" s="208"/>
      <c r="H383" s="34"/>
      <c r="I383" s="106">
        <v>189</v>
      </c>
      <c r="J383" s="297"/>
      <c r="K383" s="297"/>
      <c r="L383" s="332"/>
      <c r="M383" s="106"/>
      <c r="N383" s="304"/>
      <c r="O383" s="82"/>
      <c r="P383" s="1"/>
      <c r="Q383" s="303"/>
      <c r="R383" s="303"/>
      <c r="S383" s="316"/>
      <c r="T383" s="1"/>
      <c r="U383" s="1"/>
      <c r="V383" s="1"/>
      <c r="W383" s="1"/>
      <c r="X383" s="1"/>
      <c r="Y383" s="1"/>
      <c r="Z383" s="1"/>
      <c r="AA383" s="1"/>
      <c r="AB383" s="1"/>
      <c r="AC383" s="1"/>
    </row>
    <row r="384" spans="1:29" s="2" customFormat="1" ht="15" customHeight="1" x14ac:dyDescent="0.25">
      <c r="A384" s="226"/>
      <c r="B384" s="219"/>
      <c r="C384" s="168" t="s">
        <v>128</v>
      </c>
      <c r="D384" s="142" t="s">
        <v>353</v>
      </c>
      <c r="E384" s="106">
        <v>338</v>
      </c>
      <c r="F384" s="100"/>
      <c r="G384" s="100"/>
      <c r="H384" s="236" t="str">
        <f>IF(MIN(F384:G384)&gt;=0,"","ERROR")</f>
        <v/>
      </c>
      <c r="I384" s="106">
        <v>338</v>
      </c>
      <c r="J384" s="284"/>
      <c r="K384" s="284"/>
      <c r="L384" s="332"/>
      <c r="M384" s="106"/>
      <c r="N384" s="304"/>
      <c r="O384" s="315"/>
      <c r="P384" s="1"/>
      <c r="Q384" s="303"/>
      <c r="R384" s="303"/>
      <c r="S384" s="316"/>
      <c r="T384" s="1"/>
      <c r="U384" s="1"/>
      <c r="V384" s="1"/>
      <c r="W384" s="1"/>
      <c r="X384" s="1"/>
      <c r="Y384" s="1"/>
      <c r="Z384" s="1"/>
      <c r="AA384" s="1"/>
      <c r="AB384" s="1"/>
      <c r="AC384" s="1"/>
    </row>
    <row r="385" spans="1:29" s="2" customFormat="1" ht="15" customHeight="1" x14ac:dyDescent="0.25">
      <c r="A385" s="226"/>
      <c r="B385" s="219"/>
      <c r="C385" s="168" t="s">
        <v>124</v>
      </c>
      <c r="D385" s="142" t="s">
        <v>349</v>
      </c>
      <c r="E385" s="106">
        <v>337</v>
      </c>
      <c r="F385" s="100"/>
      <c r="G385" s="100"/>
      <c r="H385" s="236" t="str">
        <f>IF(MIN(F385:G385)&gt;=0,"","ERROR")</f>
        <v/>
      </c>
      <c r="I385" s="106">
        <v>337</v>
      </c>
      <c r="J385" s="284"/>
      <c r="K385" s="284"/>
      <c r="L385" s="332"/>
      <c r="M385" s="106"/>
      <c r="N385" s="304"/>
      <c r="O385" s="315"/>
      <c r="P385" s="1"/>
      <c r="Q385" s="303"/>
      <c r="R385" s="303"/>
      <c r="S385" s="316"/>
      <c r="T385" s="1"/>
      <c r="U385" s="1"/>
      <c r="V385" s="1"/>
      <c r="W385" s="1"/>
      <c r="X385" s="1"/>
      <c r="Y385" s="1"/>
      <c r="Z385" s="1"/>
      <c r="AA385" s="1"/>
      <c r="AB385" s="1"/>
      <c r="AC385" s="1"/>
    </row>
    <row r="386" spans="1:29" ht="15" customHeight="1" x14ac:dyDescent="0.25">
      <c r="A386" s="223"/>
      <c r="B386" s="219"/>
      <c r="C386" s="162" t="s">
        <v>252</v>
      </c>
      <c r="D386" s="145"/>
      <c r="E386" s="106">
        <v>190</v>
      </c>
      <c r="F386" s="209"/>
      <c r="G386" s="209"/>
      <c r="H386" s="34"/>
      <c r="I386" s="106">
        <v>190</v>
      </c>
      <c r="J386" s="297"/>
      <c r="K386" s="297"/>
      <c r="L386" s="332"/>
      <c r="M386" s="106"/>
      <c r="N386" s="304"/>
      <c r="O386" s="82"/>
      <c r="Q386" s="303"/>
      <c r="R386" s="303"/>
      <c r="V386" s="9"/>
    </row>
    <row r="387" spans="1:29" ht="15" customHeight="1" x14ac:dyDescent="0.25">
      <c r="A387" s="223"/>
      <c r="B387" s="219"/>
      <c r="C387" s="168" t="s">
        <v>128</v>
      </c>
      <c r="D387" s="142" t="s">
        <v>353</v>
      </c>
      <c r="E387" s="106">
        <v>340</v>
      </c>
      <c r="F387" s="100"/>
      <c r="G387" s="100"/>
      <c r="H387" s="236" t="str">
        <f>IF(MIN(F387:G387)&gt;=0,"","ERROR")</f>
        <v/>
      </c>
      <c r="I387" s="106">
        <v>340</v>
      </c>
      <c r="J387" s="297"/>
      <c r="K387" s="297"/>
      <c r="L387" s="332"/>
      <c r="M387" s="106"/>
      <c r="N387" s="304"/>
      <c r="O387" s="82"/>
      <c r="Q387" s="303"/>
      <c r="R387" s="303"/>
      <c r="V387" s="9"/>
    </row>
    <row r="388" spans="1:29" ht="15" customHeight="1" x14ac:dyDescent="0.25">
      <c r="A388" s="223"/>
      <c r="B388" s="219"/>
      <c r="C388" s="168" t="s">
        <v>124</v>
      </c>
      <c r="D388" s="142" t="s">
        <v>349</v>
      </c>
      <c r="E388" s="106">
        <v>339</v>
      </c>
      <c r="F388" s="100"/>
      <c r="G388" s="100"/>
      <c r="H388" s="236" t="str">
        <f>IF(MIN(F388:G388)&gt;=0,"","ERROR")</f>
        <v/>
      </c>
      <c r="I388" s="106">
        <v>339</v>
      </c>
      <c r="J388" s="297"/>
      <c r="K388" s="297"/>
      <c r="L388" s="332"/>
      <c r="M388" s="106"/>
      <c r="N388" s="304"/>
      <c r="O388" s="82"/>
      <c r="Q388" s="303"/>
      <c r="R388" s="303"/>
      <c r="V388" s="9"/>
    </row>
    <row r="389" spans="1:29" ht="15" customHeight="1" x14ac:dyDescent="0.25">
      <c r="A389" s="223"/>
      <c r="B389" s="219"/>
      <c r="C389" s="162" t="s">
        <v>253</v>
      </c>
      <c r="D389" s="145"/>
      <c r="E389" s="97">
        <v>556</v>
      </c>
      <c r="F389" s="209"/>
      <c r="G389" s="209"/>
      <c r="H389" s="34"/>
      <c r="I389" s="97">
        <v>556</v>
      </c>
      <c r="J389" s="297"/>
      <c r="K389" s="297"/>
      <c r="L389" s="332"/>
      <c r="M389" s="97"/>
      <c r="N389" s="304"/>
      <c r="O389" s="82"/>
      <c r="Q389" s="303"/>
      <c r="R389" s="303"/>
      <c r="V389" s="9"/>
    </row>
    <row r="390" spans="1:29" ht="15" customHeight="1" x14ac:dyDescent="0.25">
      <c r="A390" s="223"/>
      <c r="B390" s="219"/>
      <c r="C390" s="168" t="s">
        <v>128</v>
      </c>
      <c r="D390" s="142" t="s">
        <v>353</v>
      </c>
      <c r="E390" s="97">
        <v>557</v>
      </c>
      <c r="F390" s="100"/>
      <c r="G390" s="100"/>
      <c r="H390" s="236" t="str">
        <f>IF(MIN(F390:G390)&gt;=0,"","ERROR")</f>
        <v/>
      </c>
      <c r="I390" s="97">
        <v>557</v>
      </c>
      <c r="J390" s="284"/>
      <c r="K390" s="284"/>
      <c r="L390" s="332"/>
      <c r="M390" s="97"/>
      <c r="N390" s="304"/>
      <c r="O390" s="315"/>
      <c r="Q390" s="303"/>
      <c r="R390" s="303"/>
      <c r="V390" s="9"/>
    </row>
    <row r="391" spans="1:29" ht="15" customHeight="1" x14ac:dyDescent="0.25">
      <c r="A391" s="223"/>
      <c r="B391" s="219"/>
      <c r="C391" s="168" t="s">
        <v>124</v>
      </c>
      <c r="D391" s="142" t="s">
        <v>349</v>
      </c>
      <c r="E391" s="97">
        <v>558</v>
      </c>
      <c r="F391" s="100"/>
      <c r="G391" s="100"/>
      <c r="H391" s="236" t="str">
        <f>IF(MIN(F391:G391)&gt;=0,"","ERROR")</f>
        <v/>
      </c>
      <c r="I391" s="97">
        <v>558</v>
      </c>
      <c r="J391" s="284"/>
      <c r="K391" s="284"/>
      <c r="L391" s="332"/>
      <c r="M391" s="97"/>
      <c r="N391" s="304"/>
      <c r="O391" s="315"/>
      <c r="Q391" s="303"/>
      <c r="R391" s="303"/>
      <c r="V391" s="9"/>
    </row>
    <row r="392" spans="1:29" ht="15" customHeight="1" x14ac:dyDescent="0.25">
      <c r="A392" s="223"/>
      <c r="B392" s="219"/>
      <c r="C392" s="162" t="s">
        <v>145</v>
      </c>
      <c r="D392" s="145"/>
      <c r="E392" s="106">
        <v>193</v>
      </c>
      <c r="F392" s="209"/>
      <c r="G392" s="209"/>
      <c r="H392" s="34"/>
      <c r="I392" s="106">
        <v>193</v>
      </c>
      <c r="J392" s="297"/>
      <c r="K392" s="297"/>
      <c r="L392" s="332"/>
      <c r="M392" s="106"/>
      <c r="N392" s="304"/>
      <c r="O392" s="82"/>
      <c r="Q392" s="303"/>
      <c r="R392" s="303"/>
      <c r="V392" s="9"/>
    </row>
    <row r="393" spans="1:29" ht="15" customHeight="1" x14ac:dyDescent="0.25">
      <c r="A393" s="223"/>
      <c r="B393" s="219"/>
      <c r="C393" s="168" t="s">
        <v>128</v>
      </c>
      <c r="D393" s="142" t="s">
        <v>353</v>
      </c>
      <c r="E393" s="106">
        <v>346</v>
      </c>
      <c r="F393" s="100"/>
      <c r="G393" s="100"/>
      <c r="H393" s="236" t="str">
        <f>IF(MIN(F393:G393)&gt;=0,"","ERROR")</f>
        <v/>
      </c>
      <c r="I393" s="106">
        <v>346</v>
      </c>
      <c r="J393" s="284"/>
      <c r="K393" s="284"/>
      <c r="L393" s="332"/>
      <c r="M393" s="106"/>
      <c r="N393" s="304"/>
      <c r="O393" s="82"/>
      <c r="Q393" s="303"/>
      <c r="R393" s="303"/>
      <c r="V393" s="9"/>
    </row>
    <row r="394" spans="1:29" ht="15" customHeight="1" x14ac:dyDescent="0.25">
      <c r="A394" s="223"/>
      <c r="B394" s="219"/>
      <c r="C394" s="168" t="s">
        <v>124</v>
      </c>
      <c r="D394" s="142" t="s">
        <v>349</v>
      </c>
      <c r="E394" s="106">
        <v>345</v>
      </c>
      <c r="F394" s="100"/>
      <c r="G394" s="100"/>
      <c r="H394" s="236" t="str">
        <f>IF(MIN(F394:G394)&gt;=0,"","ERROR")</f>
        <v/>
      </c>
      <c r="I394" s="106">
        <v>345</v>
      </c>
      <c r="J394" s="284"/>
      <c r="K394" s="284"/>
      <c r="L394" s="332"/>
      <c r="M394" s="106"/>
      <c r="N394" s="304"/>
      <c r="O394" s="82"/>
      <c r="Q394" s="303"/>
      <c r="R394" s="303"/>
      <c r="V394" s="9"/>
    </row>
    <row r="395" spans="1:29" ht="15" customHeight="1" x14ac:dyDescent="0.25">
      <c r="A395" s="223"/>
      <c r="B395" s="219"/>
      <c r="C395" s="127" t="s">
        <v>269</v>
      </c>
      <c r="D395" s="145"/>
      <c r="E395" s="106">
        <v>194</v>
      </c>
      <c r="F395" s="209"/>
      <c r="G395" s="209"/>
      <c r="H395" s="34"/>
      <c r="I395" s="106">
        <v>194</v>
      </c>
      <c r="J395" s="297"/>
      <c r="K395" s="297"/>
      <c r="L395" s="332"/>
      <c r="M395" s="106"/>
      <c r="N395" s="304"/>
      <c r="O395" s="82"/>
      <c r="Q395" s="303"/>
      <c r="R395" s="303"/>
      <c r="V395" s="9"/>
    </row>
    <row r="396" spans="1:29" ht="15" customHeight="1" x14ac:dyDescent="0.25">
      <c r="A396" s="223"/>
      <c r="B396" s="219"/>
      <c r="C396" s="168" t="s">
        <v>128</v>
      </c>
      <c r="D396" s="142" t="s">
        <v>353</v>
      </c>
      <c r="E396" s="106">
        <v>348</v>
      </c>
      <c r="F396" s="100"/>
      <c r="G396" s="100"/>
      <c r="H396" s="236" t="str">
        <f>IF(MIN(F396:G396)&gt;=0,"","ERROR")</f>
        <v/>
      </c>
      <c r="I396" s="106">
        <v>348</v>
      </c>
      <c r="J396" s="284"/>
      <c r="K396" s="284"/>
      <c r="L396" s="332"/>
      <c r="M396" s="106"/>
      <c r="N396" s="304"/>
      <c r="O396" s="315"/>
      <c r="P396" s="315"/>
      <c r="Q396" s="303"/>
      <c r="R396" s="303"/>
      <c r="V396" s="9"/>
    </row>
    <row r="397" spans="1:29" ht="15" customHeight="1" x14ac:dyDescent="0.25">
      <c r="A397" s="223"/>
      <c r="B397" s="219"/>
      <c r="C397" s="168" t="s">
        <v>124</v>
      </c>
      <c r="D397" s="142" t="s">
        <v>349</v>
      </c>
      <c r="E397" s="106">
        <v>347</v>
      </c>
      <c r="F397" s="100"/>
      <c r="G397" s="100"/>
      <c r="H397" s="236" t="str">
        <f>IF(MIN(F397:G397)&gt;=0,"","ERROR")</f>
        <v/>
      </c>
      <c r="I397" s="106">
        <v>347</v>
      </c>
      <c r="J397" s="284"/>
      <c r="K397" s="284"/>
      <c r="L397" s="332"/>
      <c r="M397" s="106"/>
      <c r="N397" s="304"/>
      <c r="O397" s="315"/>
      <c r="P397" s="315"/>
      <c r="Q397" s="303"/>
      <c r="R397" s="303"/>
      <c r="V397" s="9"/>
    </row>
    <row r="398" spans="1:29" ht="15" customHeight="1" x14ac:dyDescent="0.25">
      <c r="A398" s="223"/>
      <c r="B398" s="219"/>
      <c r="C398" s="95" t="s">
        <v>72</v>
      </c>
      <c r="D398" s="145"/>
      <c r="E398" s="104">
        <v>195</v>
      </c>
      <c r="F398" s="100"/>
      <c r="G398" s="100"/>
      <c r="H398" s="34"/>
      <c r="I398" s="106">
        <v>195</v>
      </c>
      <c r="J398" s="296"/>
      <c r="K398" s="296"/>
      <c r="L398" s="332"/>
      <c r="M398" s="106"/>
      <c r="N398" s="304"/>
      <c r="O398" s="103" t="str">
        <f>IF(F398&gt;=SUM(F361:F365,F368:F369,F371:F372,F374:F375,F377:F378,F380:F381,F384:F385,F387:F388,F390:F391,F393:F394,F396:F397),"","ERROR")</f>
        <v/>
      </c>
      <c r="P398" s="103" t="str">
        <f>IF(G398&gt;=SUM(G361:G365,G368:G369,G371:G372,G374:G375,G377:G378,G380:G381,G384:G385,G387:G388,G390:G391,G393:G394,G396:G397),"","ERROR")</f>
        <v/>
      </c>
      <c r="Q398" s="303"/>
      <c r="R398" s="303"/>
      <c r="V398" s="9"/>
    </row>
    <row r="399" spans="1:29" ht="30" customHeight="1" x14ac:dyDescent="0.35">
      <c r="A399" s="223"/>
      <c r="B399" s="244"/>
      <c r="C399" s="4"/>
      <c r="D399" s="136"/>
      <c r="E399" s="136"/>
      <c r="F399" s="5"/>
      <c r="G399" s="34"/>
      <c r="H399" s="1"/>
      <c r="I399" s="106"/>
      <c r="J399" s="244"/>
      <c r="K399" s="244"/>
      <c r="L399" s="332"/>
      <c r="M399" s="106"/>
      <c r="N399" s="304"/>
      <c r="O399" s="116"/>
      <c r="Q399" s="303"/>
      <c r="R399" s="303"/>
      <c r="V399" s="9"/>
    </row>
    <row r="400" spans="1:29" s="3" customFormat="1" ht="30" customHeight="1" x14ac:dyDescent="0.25">
      <c r="A400" s="229"/>
      <c r="B400" s="365" t="s">
        <v>73</v>
      </c>
      <c r="C400" s="366"/>
      <c r="D400" s="369" t="s">
        <v>277</v>
      </c>
      <c r="E400" s="137"/>
      <c r="F400" s="356" t="s">
        <v>36</v>
      </c>
      <c r="G400" s="358" t="s">
        <v>102</v>
      </c>
      <c r="I400" s="106"/>
      <c r="J400" s="283"/>
      <c r="K400" s="283"/>
      <c r="L400" s="332"/>
      <c r="M400" s="106"/>
      <c r="N400" s="304"/>
      <c r="O400" s="358" t="s">
        <v>102</v>
      </c>
      <c r="Q400" s="303"/>
      <c r="R400" s="303"/>
      <c r="S400" s="316"/>
    </row>
    <row r="401" spans="1:22" ht="15" customHeight="1" x14ac:dyDescent="0.25">
      <c r="A401" s="223"/>
      <c r="B401" s="219"/>
      <c r="C401" s="10"/>
      <c r="D401" s="370"/>
      <c r="E401" s="138"/>
      <c r="F401" s="357"/>
      <c r="G401" s="359"/>
      <c r="I401" s="106"/>
      <c r="J401" s="296"/>
      <c r="K401" s="296"/>
      <c r="L401" s="332"/>
      <c r="M401" s="106"/>
      <c r="N401" s="304"/>
      <c r="O401" s="359"/>
      <c r="Q401" s="303"/>
      <c r="R401" s="303"/>
      <c r="V401" s="9"/>
    </row>
    <row r="402" spans="1:22" ht="25" customHeight="1" x14ac:dyDescent="0.25">
      <c r="A402" s="223"/>
      <c r="B402" s="247"/>
      <c r="C402" s="10"/>
      <c r="D402" s="138"/>
      <c r="E402" s="202"/>
      <c r="F402" s="101" t="s">
        <v>6</v>
      </c>
      <c r="G402" s="34"/>
      <c r="I402" s="106"/>
      <c r="J402" s="296"/>
      <c r="K402" s="296"/>
      <c r="L402" s="332"/>
      <c r="M402" s="106"/>
      <c r="N402" s="304"/>
      <c r="O402" s="82"/>
      <c r="Q402" s="303"/>
      <c r="R402" s="303"/>
      <c r="V402" s="9"/>
    </row>
    <row r="403" spans="1:22" ht="15" customHeight="1" x14ac:dyDescent="0.25">
      <c r="A403" s="223"/>
      <c r="B403" s="219"/>
      <c r="C403" s="152" t="s">
        <v>291</v>
      </c>
      <c r="D403" s="145"/>
      <c r="E403" s="105"/>
      <c r="F403" s="143"/>
      <c r="G403" s="34"/>
      <c r="I403" s="106"/>
      <c r="J403" s="82"/>
      <c r="K403" s="82"/>
      <c r="L403" s="332"/>
      <c r="M403" s="106"/>
      <c r="N403" s="304"/>
      <c r="O403" s="82"/>
      <c r="Q403" s="303"/>
      <c r="R403" s="303"/>
      <c r="V403" s="9"/>
    </row>
    <row r="404" spans="1:22" ht="15" customHeight="1" x14ac:dyDescent="0.25">
      <c r="A404" s="223"/>
      <c r="B404" s="219"/>
      <c r="C404" s="31" t="s">
        <v>209</v>
      </c>
      <c r="D404" s="142" t="s">
        <v>354</v>
      </c>
      <c r="E404" s="106">
        <v>196</v>
      </c>
      <c r="F404" s="100"/>
      <c r="G404" s="236" t="str">
        <f>IF(F404&gt;=0,"","ERROR")</f>
        <v/>
      </c>
      <c r="I404" s="106">
        <v>196</v>
      </c>
      <c r="J404" s="297"/>
      <c r="K404" s="297"/>
      <c r="L404" s="332"/>
      <c r="M404" s="106"/>
      <c r="N404" s="304"/>
      <c r="O404" s="82"/>
      <c r="Q404" s="303"/>
      <c r="R404" s="303"/>
      <c r="V404" s="9"/>
    </row>
    <row r="405" spans="1:22" ht="15" customHeight="1" x14ac:dyDescent="0.25">
      <c r="A405" s="223"/>
      <c r="B405" s="219"/>
      <c r="C405" s="31" t="s">
        <v>194</v>
      </c>
      <c r="D405" s="145"/>
      <c r="E405" s="106">
        <v>197</v>
      </c>
      <c r="F405" s="208"/>
      <c r="G405" s="34"/>
      <c r="I405" s="106">
        <v>197</v>
      </c>
      <c r="J405" s="297"/>
      <c r="K405" s="297"/>
      <c r="L405" s="332"/>
      <c r="M405" s="106"/>
      <c r="N405" s="304"/>
      <c r="O405" s="82"/>
      <c r="Q405" s="303"/>
      <c r="R405" s="303"/>
      <c r="V405" s="9"/>
    </row>
    <row r="406" spans="1:22" ht="15" customHeight="1" x14ac:dyDescent="0.25">
      <c r="A406" s="223"/>
      <c r="B406" s="219"/>
      <c r="C406" s="127" t="s">
        <v>128</v>
      </c>
      <c r="D406" s="142" t="s">
        <v>354</v>
      </c>
      <c r="E406" s="106">
        <v>350</v>
      </c>
      <c r="F406" s="100"/>
      <c r="G406" s="236" t="str">
        <f>IF(F406&gt;=0,"","ERROR")</f>
        <v/>
      </c>
      <c r="I406" s="106">
        <v>350</v>
      </c>
      <c r="J406" s="284"/>
      <c r="K406" s="284"/>
      <c r="L406" s="332"/>
      <c r="M406" s="106"/>
      <c r="N406" s="304"/>
      <c r="O406" s="315"/>
      <c r="Q406" s="303"/>
      <c r="R406" s="303"/>
      <c r="V406" s="9"/>
    </row>
    <row r="407" spans="1:22" ht="15" customHeight="1" x14ac:dyDescent="0.25">
      <c r="A407" s="223"/>
      <c r="B407" s="219"/>
      <c r="C407" s="127" t="s">
        <v>124</v>
      </c>
      <c r="D407" s="142" t="s">
        <v>349</v>
      </c>
      <c r="E407" s="106">
        <v>349</v>
      </c>
      <c r="F407" s="100"/>
      <c r="G407" s="236" t="str">
        <f>IF(F407&gt;=0,"","ERROR")</f>
        <v/>
      </c>
      <c r="I407" s="106">
        <v>349</v>
      </c>
      <c r="J407" s="284"/>
      <c r="K407" s="284"/>
      <c r="L407" s="332"/>
      <c r="M407" s="106"/>
      <c r="N407" s="304"/>
      <c r="O407" s="315"/>
      <c r="Q407" s="303"/>
      <c r="R407" s="303"/>
      <c r="V407" s="9"/>
    </row>
    <row r="408" spans="1:22" ht="15" customHeight="1" x14ac:dyDescent="0.25">
      <c r="A408" s="223"/>
      <c r="B408" s="219"/>
      <c r="C408" s="31" t="s">
        <v>187</v>
      </c>
      <c r="D408" s="145"/>
      <c r="E408" s="106">
        <v>198</v>
      </c>
      <c r="F408" s="208"/>
      <c r="G408" s="34"/>
      <c r="I408" s="106">
        <v>198</v>
      </c>
      <c r="J408" s="297"/>
      <c r="K408" s="297"/>
      <c r="L408" s="332"/>
      <c r="M408" s="106"/>
      <c r="N408" s="304"/>
      <c r="O408" s="82"/>
      <c r="Q408" s="303"/>
      <c r="R408" s="303"/>
      <c r="V408" s="9"/>
    </row>
    <row r="409" spans="1:22" ht="15" customHeight="1" x14ac:dyDescent="0.25">
      <c r="A409" s="223"/>
      <c r="B409" s="219"/>
      <c r="C409" s="127" t="s">
        <v>128</v>
      </c>
      <c r="D409" s="142" t="s">
        <v>355</v>
      </c>
      <c r="E409" s="106">
        <v>352</v>
      </c>
      <c r="F409" s="100"/>
      <c r="G409" s="320"/>
      <c r="I409" s="106">
        <v>352</v>
      </c>
      <c r="J409" s="284"/>
      <c r="K409" s="284"/>
      <c r="L409" s="332"/>
      <c r="M409" s="106"/>
      <c r="N409" s="304"/>
      <c r="O409" s="315"/>
      <c r="P409" s="315"/>
      <c r="Q409" s="303"/>
      <c r="R409" s="303"/>
      <c r="V409" s="9"/>
    </row>
    <row r="410" spans="1:22" ht="15" customHeight="1" x14ac:dyDescent="0.25">
      <c r="A410" s="223"/>
      <c r="B410" s="219"/>
      <c r="C410" s="127" t="s">
        <v>124</v>
      </c>
      <c r="D410" s="142" t="s">
        <v>349</v>
      </c>
      <c r="E410" s="106">
        <v>351</v>
      </c>
      <c r="F410" s="100"/>
      <c r="G410" s="236" t="str">
        <f>IF(F410&gt;=0,"","ERROR")</f>
        <v/>
      </c>
      <c r="I410" s="106">
        <v>351</v>
      </c>
      <c r="J410" s="284"/>
      <c r="K410" s="284"/>
      <c r="L410" s="332"/>
      <c r="M410" s="106"/>
      <c r="N410" s="304"/>
      <c r="O410" s="315"/>
      <c r="P410" s="315"/>
      <c r="Q410" s="303"/>
      <c r="R410" s="303"/>
      <c r="V410" s="9"/>
    </row>
    <row r="411" spans="1:22" ht="15" customHeight="1" x14ac:dyDescent="0.25">
      <c r="A411" s="223"/>
      <c r="B411" s="219"/>
      <c r="C411" s="31" t="s">
        <v>210</v>
      </c>
      <c r="D411" s="142" t="s">
        <v>356</v>
      </c>
      <c r="E411" s="106">
        <v>199</v>
      </c>
      <c r="F411" s="100"/>
      <c r="G411" s="320"/>
      <c r="I411" s="106">
        <v>199</v>
      </c>
      <c r="J411" s="297"/>
      <c r="K411" s="297"/>
      <c r="L411" s="332"/>
      <c r="M411" s="106"/>
      <c r="N411" s="304"/>
      <c r="O411" s="82"/>
      <c r="Q411" s="303"/>
      <c r="R411" s="303"/>
      <c r="V411" s="9"/>
    </row>
    <row r="412" spans="1:22" ht="15" customHeight="1" x14ac:dyDescent="0.25">
      <c r="A412" s="223"/>
      <c r="B412" s="219"/>
      <c r="C412" s="31" t="s">
        <v>193</v>
      </c>
      <c r="D412" s="145"/>
      <c r="E412" s="106"/>
      <c r="F412" s="160"/>
      <c r="G412" s="34"/>
      <c r="I412" s="106"/>
      <c r="J412" s="297"/>
      <c r="K412" s="297"/>
      <c r="L412" s="332"/>
      <c r="M412" s="106"/>
      <c r="N412" s="304"/>
      <c r="O412" s="82"/>
      <c r="Q412" s="303"/>
      <c r="R412" s="303"/>
      <c r="V412" s="9"/>
    </row>
    <row r="413" spans="1:22" ht="15" customHeight="1" x14ac:dyDescent="0.25">
      <c r="A413" s="223"/>
      <c r="B413" s="219"/>
      <c r="C413" s="127" t="s">
        <v>211</v>
      </c>
      <c r="D413" s="145"/>
      <c r="E413" s="106">
        <v>200</v>
      </c>
      <c r="F413" s="208"/>
      <c r="G413" s="34"/>
      <c r="I413" s="106">
        <v>200</v>
      </c>
      <c r="J413" s="297"/>
      <c r="K413" s="297"/>
      <c r="L413" s="332"/>
      <c r="M413" s="106"/>
      <c r="N413" s="304"/>
      <c r="O413" s="82"/>
      <c r="Q413" s="303"/>
      <c r="R413" s="303"/>
      <c r="V413" s="9"/>
    </row>
    <row r="414" spans="1:22" ht="15" customHeight="1" x14ac:dyDescent="0.25">
      <c r="A414" s="223"/>
      <c r="B414" s="219"/>
      <c r="C414" s="168" t="s">
        <v>128</v>
      </c>
      <c r="D414" s="142" t="s">
        <v>357</v>
      </c>
      <c r="E414" s="106">
        <v>354</v>
      </c>
      <c r="F414" s="100"/>
      <c r="G414" s="236" t="str">
        <f>IF(F414&gt;=0,"","ERROR")</f>
        <v/>
      </c>
      <c r="I414" s="106">
        <v>354</v>
      </c>
      <c r="J414" s="284"/>
      <c r="K414" s="284"/>
      <c r="L414" s="332"/>
      <c r="M414" s="106"/>
      <c r="N414" s="304"/>
      <c r="O414" s="315"/>
      <c r="Q414" s="303"/>
      <c r="R414" s="303"/>
      <c r="V414" s="9"/>
    </row>
    <row r="415" spans="1:22" s="77" customFormat="1" ht="15" customHeight="1" x14ac:dyDescent="0.25">
      <c r="A415" s="223"/>
      <c r="B415" s="219"/>
      <c r="C415" s="167" t="s">
        <v>146</v>
      </c>
      <c r="D415" s="145"/>
      <c r="E415" s="97">
        <v>559</v>
      </c>
      <c r="F415" s="100"/>
      <c r="G415" s="236" t="str">
        <f>IF(AND(F415&lt;=F414,F415&gt;=0),"","ERROR")</f>
        <v/>
      </c>
      <c r="I415" s="97">
        <v>559</v>
      </c>
      <c r="J415" s="297"/>
      <c r="K415" s="297"/>
      <c r="L415" s="332"/>
      <c r="M415" s="97"/>
      <c r="N415" s="304"/>
      <c r="O415" s="82"/>
      <c r="Q415" s="303"/>
      <c r="R415" s="303"/>
      <c r="S415" s="316"/>
    </row>
    <row r="416" spans="1:22" s="77" customFormat="1" ht="15" customHeight="1" x14ac:dyDescent="0.25">
      <c r="A416" s="223"/>
      <c r="B416" s="219"/>
      <c r="C416" s="168" t="s">
        <v>124</v>
      </c>
      <c r="D416" s="142" t="s">
        <v>349</v>
      </c>
      <c r="E416" s="97">
        <v>353</v>
      </c>
      <c r="F416" s="100"/>
      <c r="G416" s="236" t="str">
        <f>IF(F416&gt;=0,"","ERROR")</f>
        <v/>
      </c>
      <c r="I416" s="97">
        <v>353</v>
      </c>
      <c r="J416" s="284"/>
      <c r="K416" s="284"/>
      <c r="L416" s="332"/>
      <c r="M416" s="97"/>
      <c r="N416" s="304"/>
      <c r="O416" s="315"/>
      <c r="P416" s="315"/>
      <c r="Q416" s="303"/>
      <c r="R416" s="303"/>
      <c r="S416" s="316"/>
    </row>
    <row r="417" spans="1:22" s="77" customFormat="1" ht="15" customHeight="1" x14ac:dyDescent="0.25">
      <c r="A417" s="223"/>
      <c r="B417" s="219"/>
      <c r="C417" s="167" t="s">
        <v>146</v>
      </c>
      <c r="D417" s="145"/>
      <c r="E417" s="97">
        <v>560</v>
      </c>
      <c r="F417" s="100"/>
      <c r="G417" s="236" t="str">
        <f>IF(AND(F417&lt;=F416,F417&gt;=0),"","ERROR")</f>
        <v/>
      </c>
      <c r="I417" s="97">
        <v>560</v>
      </c>
      <c r="J417" s="284"/>
      <c r="K417" s="284"/>
      <c r="L417" s="332"/>
      <c r="M417" s="97"/>
      <c r="N417" s="304"/>
      <c r="O417" s="315"/>
      <c r="P417" s="315"/>
      <c r="Q417" s="303"/>
      <c r="R417" s="303"/>
      <c r="S417" s="316"/>
    </row>
    <row r="418" spans="1:22" ht="15" customHeight="1" x14ac:dyDescent="0.25">
      <c r="A418" s="223"/>
      <c r="B418" s="219"/>
      <c r="C418" s="127" t="s">
        <v>74</v>
      </c>
      <c r="D418" s="142" t="s">
        <v>357</v>
      </c>
      <c r="E418" s="97">
        <v>201</v>
      </c>
      <c r="F418" s="100"/>
      <c r="G418" s="236" t="str">
        <f>IF(F418&gt;=0,"","ERROR")</f>
        <v/>
      </c>
      <c r="I418" s="97">
        <v>201</v>
      </c>
      <c r="J418" s="297"/>
      <c r="K418" s="297"/>
      <c r="L418" s="332"/>
      <c r="M418" s="97"/>
      <c r="N418" s="304"/>
      <c r="O418" s="82"/>
      <c r="Q418" s="303"/>
      <c r="R418" s="303"/>
      <c r="V418" s="9"/>
    </row>
    <row r="419" spans="1:22" ht="15" customHeight="1" x14ac:dyDescent="0.25">
      <c r="A419" s="223"/>
      <c r="B419" s="219"/>
      <c r="C419" s="127" t="s">
        <v>212</v>
      </c>
      <c r="D419" s="145"/>
      <c r="E419" s="97">
        <v>202</v>
      </c>
      <c r="F419" s="208"/>
      <c r="G419" s="34"/>
      <c r="I419" s="97">
        <v>202</v>
      </c>
      <c r="J419" s="297"/>
      <c r="K419" s="297"/>
      <c r="L419" s="332"/>
      <c r="M419" s="97"/>
      <c r="N419" s="304"/>
      <c r="O419" s="82"/>
      <c r="Q419" s="303"/>
      <c r="R419" s="303"/>
      <c r="V419" s="9"/>
    </row>
    <row r="420" spans="1:22" ht="15" customHeight="1" x14ac:dyDescent="0.25">
      <c r="A420" s="223"/>
      <c r="B420" s="219"/>
      <c r="C420" s="168" t="s">
        <v>128</v>
      </c>
      <c r="D420" s="142" t="s">
        <v>356</v>
      </c>
      <c r="E420" s="97">
        <v>356</v>
      </c>
      <c r="F420" s="100"/>
      <c r="G420" s="236" t="str">
        <f>IF(F420&gt;=0,"","ERROR")</f>
        <v/>
      </c>
      <c r="I420" s="97">
        <v>356</v>
      </c>
      <c r="J420" s="284"/>
      <c r="K420" s="284"/>
      <c r="L420" s="332"/>
      <c r="M420" s="97"/>
      <c r="N420" s="304"/>
      <c r="O420" s="315"/>
      <c r="P420" s="315"/>
      <c r="Q420" s="303"/>
      <c r="R420" s="303"/>
      <c r="V420" s="9"/>
    </row>
    <row r="421" spans="1:22" s="77" customFormat="1" ht="15" customHeight="1" x14ac:dyDescent="0.25">
      <c r="A421" s="223"/>
      <c r="B421" s="219"/>
      <c r="C421" s="167" t="s">
        <v>146</v>
      </c>
      <c r="D421" s="145"/>
      <c r="E421" s="97">
        <v>561</v>
      </c>
      <c r="F421" s="100"/>
      <c r="G421" s="236" t="str">
        <f>IF(AND(F421&lt;=F420,F421&gt;=0),"","ERROR")</f>
        <v/>
      </c>
      <c r="I421" s="97">
        <v>561</v>
      </c>
      <c r="J421" s="297"/>
      <c r="K421" s="297"/>
      <c r="L421" s="332"/>
      <c r="M421" s="97"/>
      <c r="N421" s="304"/>
      <c r="O421" s="82"/>
      <c r="Q421" s="303"/>
      <c r="R421" s="303"/>
      <c r="S421" s="316"/>
    </row>
    <row r="422" spans="1:22" s="77" customFormat="1" ht="15" customHeight="1" x14ac:dyDescent="0.25">
      <c r="A422" s="223"/>
      <c r="B422" s="219"/>
      <c r="C422" s="168" t="s">
        <v>124</v>
      </c>
      <c r="D422" s="142" t="s">
        <v>349</v>
      </c>
      <c r="E422" s="97">
        <v>355</v>
      </c>
      <c r="F422" s="100"/>
      <c r="G422" s="236" t="str">
        <f>IF(F422&gt;=0,"","ERROR")</f>
        <v/>
      </c>
      <c r="I422" s="97">
        <v>355</v>
      </c>
      <c r="J422" s="284"/>
      <c r="K422" s="284"/>
      <c r="L422" s="332"/>
      <c r="M422" s="97"/>
      <c r="N422" s="304"/>
      <c r="O422" s="315"/>
      <c r="P422" s="315"/>
      <c r="Q422" s="303"/>
      <c r="R422" s="303"/>
      <c r="S422" s="316"/>
    </row>
    <row r="423" spans="1:22" s="77" customFormat="1" ht="15" customHeight="1" x14ac:dyDescent="0.25">
      <c r="A423" s="223"/>
      <c r="B423" s="219"/>
      <c r="C423" s="167" t="s">
        <v>146</v>
      </c>
      <c r="D423" s="145"/>
      <c r="E423" s="97">
        <v>562</v>
      </c>
      <c r="F423" s="100"/>
      <c r="G423" s="236" t="str">
        <f>IF(F423&lt;=F422,"","ERROR")</f>
        <v/>
      </c>
      <c r="I423" s="97">
        <v>562</v>
      </c>
      <c r="J423" s="284"/>
      <c r="K423" s="284"/>
      <c r="L423" s="332"/>
      <c r="M423" s="97"/>
      <c r="N423" s="304"/>
      <c r="O423" s="315"/>
      <c r="P423" s="315"/>
      <c r="Q423" s="303"/>
      <c r="R423" s="303"/>
      <c r="S423" s="316"/>
    </row>
    <row r="424" spans="1:22" ht="15" customHeight="1" x14ac:dyDescent="0.25">
      <c r="A424" s="223"/>
      <c r="B424" s="219"/>
      <c r="C424" s="31" t="s">
        <v>213</v>
      </c>
      <c r="D424" s="145"/>
      <c r="E424" s="106">
        <v>203</v>
      </c>
      <c r="F424" s="208"/>
      <c r="G424" s="34"/>
      <c r="I424" s="106">
        <v>203</v>
      </c>
      <c r="J424" s="297"/>
      <c r="K424" s="297"/>
      <c r="L424" s="332"/>
      <c r="M424" s="106"/>
      <c r="N424" s="304"/>
      <c r="O424" s="82"/>
      <c r="Q424" s="303"/>
      <c r="R424" s="303"/>
      <c r="V424" s="9"/>
    </row>
    <row r="425" spans="1:22" ht="15" customHeight="1" x14ac:dyDescent="0.25">
      <c r="A425" s="223"/>
      <c r="B425" s="219"/>
      <c r="C425" s="127" t="s">
        <v>128</v>
      </c>
      <c r="D425" s="142" t="s">
        <v>355</v>
      </c>
      <c r="E425" s="106">
        <v>358</v>
      </c>
      <c r="F425" s="100"/>
      <c r="G425" s="320"/>
      <c r="I425" s="106">
        <v>358</v>
      </c>
      <c r="J425" s="284"/>
      <c r="K425" s="284"/>
      <c r="L425" s="332"/>
      <c r="M425" s="106"/>
      <c r="N425" s="304"/>
      <c r="O425" s="315"/>
      <c r="P425" s="315"/>
      <c r="Q425" s="303"/>
      <c r="R425" s="303"/>
      <c r="V425" s="9"/>
    </row>
    <row r="426" spans="1:22" ht="15" customHeight="1" x14ac:dyDescent="0.25">
      <c r="A426" s="225"/>
      <c r="B426" s="82"/>
      <c r="C426" s="168" t="s">
        <v>127</v>
      </c>
      <c r="D426" s="145"/>
      <c r="E426" s="106">
        <v>359</v>
      </c>
      <c r="F426" s="100"/>
      <c r="G426" s="236" t="str">
        <f>IF(AND(F426&lt;=F425,F426&gt;=0),"","ERROR")</f>
        <v/>
      </c>
      <c r="I426" s="106">
        <v>359</v>
      </c>
      <c r="L426" s="332"/>
      <c r="M426" s="106"/>
      <c r="N426" s="304"/>
      <c r="O426" s="315"/>
      <c r="P426" s="315"/>
      <c r="Q426" s="303"/>
      <c r="R426" s="303"/>
      <c r="V426" s="9"/>
    </row>
    <row r="427" spans="1:22" ht="15" customHeight="1" x14ac:dyDescent="0.25">
      <c r="A427" s="225"/>
      <c r="B427" s="82"/>
      <c r="C427" s="190" t="s">
        <v>124</v>
      </c>
      <c r="D427" s="142" t="s">
        <v>349</v>
      </c>
      <c r="E427" s="106">
        <v>357</v>
      </c>
      <c r="F427" s="100"/>
      <c r="G427" s="236" t="str">
        <f>IF(F427&gt;=0,"","ERROR")</f>
        <v/>
      </c>
      <c r="I427" s="106">
        <v>357</v>
      </c>
      <c r="L427" s="332"/>
      <c r="M427" s="106"/>
      <c r="N427" s="304"/>
      <c r="O427" s="315"/>
      <c r="P427" s="315"/>
      <c r="Q427" s="303"/>
      <c r="R427" s="303"/>
      <c r="V427" s="9"/>
    </row>
    <row r="428" spans="1:22" ht="15" customHeight="1" x14ac:dyDescent="0.25">
      <c r="A428" s="225"/>
      <c r="B428" s="82"/>
      <c r="C428" s="168" t="s">
        <v>127</v>
      </c>
      <c r="D428" s="145"/>
      <c r="E428" s="106">
        <v>204</v>
      </c>
      <c r="F428" s="100"/>
      <c r="G428" s="236" t="str">
        <f>IF(AND(F428&lt;=F427,F428&gt;=0),"","ERROR")</f>
        <v/>
      </c>
      <c r="I428" s="106">
        <v>204</v>
      </c>
      <c r="L428" s="332"/>
      <c r="M428" s="106"/>
      <c r="N428" s="304"/>
      <c r="O428" s="82"/>
      <c r="Q428" s="303"/>
      <c r="R428" s="303"/>
      <c r="V428" s="9"/>
    </row>
    <row r="429" spans="1:22" ht="15" customHeight="1" x14ac:dyDescent="0.25">
      <c r="A429" s="223"/>
      <c r="B429" s="219"/>
      <c r="C429" s="95" t="s">
        <v>75</v>
      </c>
      <c r="D429" s="145"/>
      <c r="E429" s="104">
        <v>205</v>
      </c>
      <c r="F429" s="100"/>
      <c r="G429" s="34"/>
      <c r="I429" s="106">
        <v>205</v>
      </c>
      <c r="L429" s="332"/>
      <c r="M429" s="106"/>
      <c r="N429" s="304"/>
      <c r="O429" s="103" t="str">
        <f>IF(ABS(F429-SUM(F404,F406:F407,F409:F411,F414,F416,F418,F420,F422,F425,F427))&gt;0.5,"ERROR","")</f>
        <v/>
      </c>
      <c r="Q429" s="303"/>
      <c r="R429" s="303"/>
      <c r="V429" s="9"/>
    </row>
    <row r="430" spans="1:22" ht="30" customHeight="1" x14ac:dyDescent="0.35">
      <c r="A430" s="223"/>
      <c r="B430" s="244"/>
      <c r="C430" s="4"/>
      <c r="D430" s="136"/>
      <c r="E430" s="136"/>
      <c r="F430" s="5"/>
      <c r="G430" s="34"/>
      <c r="H430" s="1"/>
      <c r="I430" s="106"/>
      <c r="L430" s="332"/>
      <c r="M430" s="106"/>
      <c r="N430" s="304"/>
      <c r="O430" s="116"/>
      <c r="Q430" s="303"/>
      <c r="R430" s="303"/>
      <c r="V430" s="9"/>
    </row>
    <row r="431" spans="1:22" ht="30" customHeight="1" x14ac:dyDescent="0.25">
      <c r="A431" s="223"/>
      <c r="B431" s="365" t="s">
        <v>76</v>
      </c>
      <c r="C431" s="366"/>
      <c r="D431" s="369" t="s">
        <v>277</v>
      </c>
      <c r="E431" s="137"/>
      <c r="F431" s="356" t="s">
        <v>36</v>
      </c>
      <c r="G431" s="358" t="s">
        <v>102</v>
      </c>
      <c r="I431" s="106"/>
      <c r="L431" s="332"/>
      <c r="M431" s="106"/>
      <c r="N431" s="304"/>
      <c r="O431" s="82"/>
      <c r="Q431" s="303"/>
      <c r="R431" s="303"/>
      <c r="V431" s="9"/>
    </row>
    <row r="432" spans="1:22" ht="15" customHeight="1" x14ac:dyDescent="0.3">
      <c r="A432" s="223"/>
      <c r="B432" s="215"/>
      <c r="C432" s="192"/>
      <c r="D432" s="370"/>
      <c r="E432" s="138"/>
      <c r="F432" s="357"/>
      <c r="G432" s="359"/>
      <c r="I432" s="106"/>
      <c r="L432" s="332"/>
      <c r="M432" s="106"/>
      <c r="N432" s="304"/>
      <c r="O432" s="82"/>
      <c r="Q432" s="303"/>
      <c r="R432" s="303"/>
      <c r="V432" s="9"/>
    </row>
    <row r="433" spans="1:22" ht="15" customHeight="1" x14ac:dyDescent="0.25">
      <c r="A433" s="223"/>
      <c r="B433" s="215"/>
      <c r="C433" s="88" t="s">
        <v>214</v>
      </c>
      <c r="D433" s="145"/>
      <c r="E433" s="105"/>
      <c r="F433" s="184"/>
      <c r="G433" s="34"/>
      <c r="I433" s="106"/>
      <c r="L433" s="332"/>
      <c r="M433" s="106"/>
      <c r="N433" s="304"/>
      <c r="O433" s="82"/>
      <c r="Q433" s="303"/>
      <c r="R433" s="303"/>
      <c r="V433" s="9"/>
    </row>
    <row r="434" spans="1:22" ht="15" customHeight="1" x14ac:dyDescent="0.25">
      <c r="A434" s="223"/>
      <c r="B434" s="82"/>
      <c r="C434" s="31" t="s">
        <v>215</v>
      </c>
      <c r="D434" s="142" t="s">
        <v>358</v>
      </c>
      <c r="E434" s="106">
        <v>206</v>
      </c>
      <c r="F434" s="100"/>
      <c r="G434" s="320"/>
      <c r="I434" s="106">
        <v>206</v>
      </c>
      <c r="L434" s="332"/>
      <c r="M434" s="106"/>
      <c r="N434" s="304"/>
      <c r="O434" s="82"/>
      <c r="Q434" s="303"/>
      <c r="R434" s="303"/>
      <c r="V434" s="9"/>
    </row>
    <row r="435" spans="1:22" ht="15" customHeight="1" x14ac:dyDescent="0.25">
      <c r="A435" s="223"/>
      <c r="B435" s="219"/>
      <c r="C435" s="31" t="s">
        <v>216</v>
      </c>
      <c r="D435" s="145"/>
      <c r="E435" s="106">
        <v>207</v>
      </c>
      <c r="F435" s="208"/>
      <c r="G435" s="34"/>
      <c r="I435" s="106">
        <v>207</v>
      </c>
      <c r="L435" s="332"/>
      <c r="M435" s="106"/>
      <c r="N435" s="304"/>
      <c r="O435" s="82"/>
      <c r="Q435" s="303"/>
      <c r="R435" s="303"/>
      <c r="V435" s="9"/>
    </row>
    <row r="436" spans="1:22" ht="15" customHeight="1" x14ac:dyDescent="0.25">
      <c r="A436" s="223"/>
      <c r="B436" s="219"/>
      <c r="C436" s="127" t="s">
        <v>128</v>
      </c>
      <c r="D436" s="142" t="s">
        <v>359</v>
      </c>
      <c r="E436" s="106">
        <v>361</v>
      </c>
      <c r="F436" s="100"/>
      <c r="G436" s="236" t="str">
        <f>IF(F436&gt;=0,"","ERROR")</f>
        <v/>
      </c>
      <c r="I436" s="106">
        <v>361</v>
      </c>
      <c r="L436" s="332"/>
      <c r="M436" s="106"/>
      <c r="N436" s="304"/>
      <c r="O436" s="315"/>
      <c r="Q436" s="303"/>
      <c r="R436" s="303"/>
      <c r="V436" s="9"/>
    </row>
    <row r="437" spans="1:22" ht="15" customHeight="1" x14ac:dyDescent="0.25">
      <c r="A437" s="223"/>
      <c r="B437" s="219"/>
      <c r="C437" s="127" t="s">
        <v>124</v>
      </c>
      <c r="D437" s="142" t="s">
        <v>349</v>
      </c>
      <c r="E437" s="106">
        <v>360</v>
      </c>
      <c r="F437" s="100"/>
      <c r="G437" s="236" t="str">
        <f>IF(F437&gt;=0,"","ERROR")</f>
        <v/>
      </c>
      <c r="I437" s="106">
        <v>360</v>
      </c>
      <c r="L437" s="332"/>
      <c r="M437" s="106"/>
      <c r="N437" s="304"/>
      <c r="O437" s="315"/>
      <c r="Q437" s="303"/>
      <c r="R437" s="303"/>
      <c r="V437" s="9"/>
    </row>
    <row r="438" spans="1:22" ht="15" customHeight="1" x14ac:dyDescent="0.25">
      <c r="A438" s="223"/>
      <c r="B438" s="219"/>
      <c r="C438" s="31" t="s">
        <v>217</v>
      </c>
      <c r="D438" s="145"/>
      <c r="E438" s="106">
        <v>208</v>
      </c>
      <c r="F438" s="208"/>
      <c r="G438" s="34"/>
      <c r="I438" s="106">
        <v>208</v>
      </c>
      <c r="L438" s="332"/>
      <c r="M438" s="106"/>
      <c r="N438" s="304"/>
      <c r="O438" s="82"/>
      <c r="Q438" s="303"/>
      <c r="R438" s="303"/>
      <c r="V438" s="9"/>
    </row>
    <row r="439" spans="1:22" ht="15" customHeight="1" x14ac:dyDescent="0.25">
      <c r="A439" s="223"/>
      <c r="B439" s="219"/>
      <c r="C439" s="127" t="s">
        <v>128</v>
      </c>
      <c r="D439" s="142" t="s">
        <v>360</v>
      </c>
      <c r="E439" s="106">
        <v>363</v>
      </c>
      <c r="F439" s="100"/>
      <c r="G439" s="236" t="str">
        <f>IF(F439&gt;=0,"","ERROR")</f>
        <v/>
      </c>
      <c r="I439" s="106">
        <v>363</v>
      </c>
      <c r="L439" s="332"/>
      <c r="M439" s="106"/>
      <c r="N439" s="304"/>
      <c r="O439" s="315"/>
      <c r="Q439" s="303"/>
      <c r="R439" s="303"/>
      <c r="V439" s="9"/>
    </row>
    <row r="440" spans="1:22" ht="15" customHeight="1" x14ac:dyDescent="0.25">
      <c r="A440" s="223"/>
      <c r="B440" s="219"/>
      <c r="C440" s="168" t="s">
        <v>147</v>
      </c>
      <c r="D440" s="145"/>
      <c r="E440" s="97">
        <v>563</v>
      </c>
      <c r="F440" s="100"/>
      <c r="G440" s="236" t="str">
        <f>IF(AND(F440&lt;=F439,F440&gt;=0),"","ERROR")</f>
        <v/>
      </c>
      <c r="I440" s="97">
        <v>563</v>
      </c>
      <c r="L440" s="332"/>
      <c r="M440" s="97"/>
      <c r="N440" s="304"/>
      <c r="O440" s="82"/>
      <c r="Q440" s="303"/>
      <c r="R440" s="303"/>
      <c r="V440" s="9"/>
    </row>
    <row r="441" spans="1:22" ht="15" customHeight="1" x14ac:dyDescent="0.25">
      <c r="A441" s="223"/>
      <c r="B441" s="219"/>
      <c r="C441" s="127" t="s">
        <v>124</v>
      </c>
      <c r="D441" s="142" t="s">
        <v>349</v>
      </c>
      <c r="E441" s="97">
        <v>362</v>
      </c>
      <c r="F441" s="100"/>
      <c r="G441" s="236" t="str">
        <f>IF(F441&gt;=0,"","ERROR")</f>
        <v/>
      </c>
      <c r="I441" s="97">
        <v>362</v>
      </c>
      <c r="L441" s="332"/>
      <c r="M441" s="97"/>
      <c r="N441" s="304"/>
      <c r="O441" s="315"/>
      <c r="P441" s="315"/>
      <c r="Q441" s="303"/>
      <c r="R441" s="303"/>
      <c r="V441" s="9"/>
    </row>
    <row r="442" spans="1:22" ht="15" customHeight="1" x14ac:dyDescent="0.25">
      <c r="A442" s="223"/>
      <c r="B442" s="219"/>
      <c r="C442" s="193" t="s">
        <v>147</v>
      </c>
      <c r="D442" s="145"/>
      <c r="E442" s="97">
        <v>564</v>
      </c>
      <c r="F442" s="100"/>
      <c r="G442" s="236" t="str">
        <f>IF(AND(F442&lt;=F441,F442&gt;=0),"","ERROR")</f>
        <v/>
      </c>
      <c r="I442" s="97">
        <v>564</v>
      </c>
      <c r="L442" s="332"/>
      <c r="M442" s="97"/>
      <c r="N442" s="304"/>
      <c r="O442" s="315"/>
      <c r="P442" s="315"/>
      <c r="Q442" s="303"/>
      <c r="R442" s="303"/>
      <c r="V442" s="9"/>
    </row>
    <row r="443" spans="1:22" ht="15" customHeight="1" x14ac:dyDescent="0.25">
      <c r="A443" s="223"/>
      <c r="B443" s="219"/>
      <c r="C443" s="95" t="s">
        <v>77</v>
      </c>
      <c r="D443" s="145"/>
      <c r="E443" s="104">
        <v>209</v>
      </c>
      <c r="F443" s="100"/>
      <c r="G443" s="34"/>
      <c r="I443" s="106">
        <v>209</v>
      </c>
      <c r="L443" s="332"/>
      <c r="M443" s="106"/>
      <c r="N443" s="278"/>
      <c r="O443" s="103" t="str">
        <f>IF(ABS(F443-SUM(F434,F436:F437,F439,F441))&gt;0.5,"ERROR","")</f>
        <v/>
      </c>
      <c r="Q443" s="303"/>
      <c r="R443" s="303"/>
      <c r="V443" s="9"/>
    </row>
    <row r="444" spans="1:22" ht="15" customHeight="1" x14ac:dyDescent="0.3">
      <c r="A444" s="223"/>
      <c r="B444" s="215"/>
      <c r="C444" s="194"/>
      <c r="D444" s="200"/>
      <c r="E444" s="99"/>
      <c r="F444" s="7"/>
      <c r="G444" s="320"/>
      <c r="H444" s="320"/>
      <c r="I444" s="106"/>
      <c r="L444" s="332"/>
      <c r="M444" s="106"/>
      <c r="N444" s="278"/>
      <c r="O444" s="82"/>
      <c r="Q444" s="303"/>
      <c r="R444" s="303"/>
      <c r="V444" s="9"/>
    </row>
    <row r="445" spans="1:22" ht="15" customHeight="1" x14ac:dyDescent="0.35">
      <c r="A445" s="223"/>
      <c r="B445" s="254" t="s">
        <v>80</v>
      </c>
      <c r="C445" s="80"/>
      <c r="D445" s="135"/>
      <c r="E445" s="135"/>
      <c r="F445" s="80"/>
      <c r="G445" s="80"/>
      <c r="H445" s="80"/>
      <c r="I445" s="106"/>
      <c r="L445" s="332"/>
      <c r="M445" s="106"/>
      <c r="N445" s="278"/>
      <c r="O445" s="117"/>
      <c r="Q445" s="303"/>
      <c r="R445" s="303"/>
      <c r="V445" s="9"/>
    </row>
    <row r="446" spans="1:22" ht="15" customHeight="1" x14ac:dyDescent="0.3">
      <c r="A446" s="223"/>
      <c r="B446" s="251"/>
      <c r="C446" s="194"/>
      <c r="D446" s="200"/>
      <c r="E446" s="21"/>
      <c r="F446" s="22"/>
      <c r="G446" s="23"/>
      <c r="H446" s="320"/>
      <c r="I446" s="106"/>
      <c r="L446" s="332"/>
      <c r="M446" s="106"/>
      <c r="N446" s="278"/>
      <c r="O446" s="82"/>
      <c r="Q446" s="303"/>
      <c r="R446" s="303"/>
      <c r="V446" s="9"/>
    </row>
    <row r="447" spans="1:22" ht="43.5" customHeight="1" x14ac:dyDescent="0.3">
      <c r="A447" s="223"/>
      <c r="B447" s="215"/>
      <c r="C447" s="191"/>
      <c r="D447" s="369" t="s">
        <v>277</v>
      </c>
      <c r="E447" s="137"/>
      <c r="F447" s="356" t="s">
        <v>81</v>
      </c>
      <c r="G447" s="356" t="s">
        <v>82</v>
      </c>
      <c r="H447" s="358" t="s">
        <v>102</v>
      </c>
      <c r="I447" s="106"/>
      <c r="L447" s="332"/>
      <c r="M447" s="106"/>
      <c r="N447" s="278"/>
      <c r="O447" s="358" t="s">
        <v>102</v>
      </c>
      <c r="P447" s="358" t="s">
        <v>102</v>
      </c>
      <c r="Q447" s="384" t="s">
        <v>463</v>
      </c>
      <c r="R447" s="384" t="s">
        <v>464</v>
      </c>
      <c r="V447" s="9"/>
    </row>
    <row r="448" spans="1:22" ht="15" customHeight="1" x14ac:dyDescent="0.3">
      <c r="A448" s="223"/>
      <c r="B448" s="219"/>
      <c r="C448" s="192"/>
      <c r="D448" s="370"/>
      <c r="E448" s="138"/>
      <c r="F448" s="357"/>
      <c r="G448" s="357"/>
      <c r="H448" s="359"/>
      <c r="I448" s="106"/>
      <c r="L448" s="332"/>
      <c r="M448" s="106"/>
      <c r="N448" s="304"/>
      <c r="O448" s="359"/>
      <c r="P448" s="359"/>
      <c r="Q448" s="384"/>
      <c r="R448" s="384"/>
      <c r="V448" s="9"/>
    </row>
    <row r="449" spans="1:22" ht="25" customHeight="1" x14ac:dyDescent="0.3">
      <c r="A449" s="223"/>
      <c r="B449" s="247"/>
      <c r="C449" s="192"/>
      <c r="D449" s="138"/>
      <c r="E449" s="202"/>
      <c r="F449" s="101" t="s">
        <v>15</v>
      </c>
      <c r="G449" s="101" t="s">
        <v>18</v>
      </c>
      <c r="H449" s="78"/>
      <c r="I449" s="106"/>
      <c r="L449" s="332"/>
      <c r="M449" s="106"/>
      <c r="N449" s="304"/>
      <c r="O449" s="307"/>
      <c r="Q449" s="303"/>
      <c r="R449" s="303"/>
      <c r="V449" s="9"/>
    </row>
    <row r="450" spans="1:22" ht="15" customHeight="1" x14ac:dyDescent="0.3">
      <c r="A450" s="223"/>
      <c r="B450" s="215"/>
      <c r="C450" s="30" t="s">
        <v>218</v>
      </c>
      <c r="D450" s="145"/>
      <c r="E450" s="105"/>
      <c r="F450" s="185"/>
      <c r="G450" s="185"/>
      <c r="H450" s="78"/>
      <c r="I450" s="106"/>
      <c r="L450" s="332"/>
      <c r="M450" s="106"/>
      <c r="N450" s="304"/>
      <c r="O450" s="308"/>
      <c r="Q450" s="303"/>
      <c r="R450" s="303"/>
      <c r="V450" s="9"/>
    </row>
    <row r="451" spans="1:22" ht="15" customHeight="1" x14ac:dyDescent="0.3">
      <c r="A451" s="223"/>
      <c r="B451" s="215"/>
      <c r="C451" s="31" t="s">
        <v>219</v>
      </c>
      <c r="D451" s="145"/>
      <c r="E451" s="106"/>
      <c r="F451" s="146"/>
      <c r="G451" s="146"/>
      <c r="H451" s="78"/>
      <c r="I451" s="106"/>
      <c r="L451" s="332"/>
      <c r="M451" s="106"/>
      <c r="N451" s="304"/>
      <c r="O451" s="308"/>
      <c r="Q451" s="303"/>
      <c r="R451" s="303"/>
      <c r="V451" s="9"/>
    </row>
    <row r="452" spans="1:22" s="3" customFormat="1" ht="15" customHeight="1" x14ac:dyDescent="0.25">
      <c r="A452" s="229"/>
      <c r="B452" s="215"/>
      <c r="C452" s="127" t="s">
        <v>254</v>
      </c>
      <c r="D452" s="145"/>
      <c r="E452" s="106">
        <v>213</v>
      </c>
      <c r="F452" s="205"/>
      <c r="G452" s="205"/>
      <c r="H452" s="320"/>
      <c r="I452" s="106">
        <v>213</v>
      </c>
      <c r="J452" s="278"/>
      <c r="K452" s="278"/>
      <c r="L452" s="332"/>
      <c r="M452" s="106"/>
      <c r="N452" s="304"/>
      <c r="O452" s="309"/>
      <c r="Q452" s="315"/>
      <c r="R452" s="315"/>
      <c r="S452" s="316"/>
    </row>
    <row r="453" spans="1:22" s="3" customFormat="1" ht="15" customHeight="1" x14ac:dyDescent="0.25">
      <c r="A453" s="229"/>
      <c r="B453" s="215"/>
      <c r="C453" s="168" t="s">
        <v>128</v>
      </c>
      <c r="D453" s="142" t="s">
        <v>285</v>
      </c>
      <c r="E453" s="106">
        <v>365</v>
      </c>
      <c r="F453" s="280"/>
      <c r="G453" s="280"/>
      <c r="H453" s="236" t="str">
        <f>IF(MIN(F453:G453)&gt;=0,"","ERROR")</f>
        <v/>
      </c>
      <c r="I453" s="106">
        <v>365</v>
      </c>
      <c r="J453" s="278"/>
      <c r="K453" s="278"/>
      <c r="L453" s="332"/>
      <c r="M453" s="106"/>
      <c r="N453" s="304"/>
      <c r="O453" s="315"/>
      <c r="Q453" s="103" t="str">
        <f>IF(OR(COUNT(F453:G453)=0,COUNT(F453:G453)=2),"","ERROR")</f>
        <v/>
      </c>
      <c r="R453" s="103" t="str">
        <f>IF(COUNT(F453:G453)&gt;0,"No facilitation applied","")</f>
        <v/>
      </c>
      <c r="S453" s="316"/>
    </row>
    <row r="454" spans="1:22" s="3" customFormat="1" ht="15" customHeight="1" x14ac:dyDescent="0.25">
      <c r="A454" s="229"/>
      <c r="B454" s="215"/>
      <c r="C454" s="168" t="s">
        <v>124</v>
      </c>
      <c r="D454" s="142" t="s">
        <v>285</v>
      </c>
      <c r="E454" s="106">
        <v>364</v>
      </c>
      <c r="F454" s="280"/>
      <c r="G454" s="280"/>
      <c r="H454" s="236" t="str">
        <f>IF(MIN(F454:G454)&gt;=0,"","ERROR")</f>
        <v/>
      </c>
      <c r="I454" s="106">
        <v>364</v>
      </c>
      <c r="J454" s="278"/>
      <c r="K454" s="278"/>
      <c r="L454" s="332"/>
      <c r="M454" s="106"/>
      <c r="N454" s="304"/>
      <c r="O454" s="315"/>
      <c r="Q454" s="103" t="str">
        <f>IF(OR(COUNT(F454:G454)=0,COUNT(F454:G454)=2),"","ERROR")</f>
        <v/>
      </c>
      <c r="R454" s="103" t="str">
        <f>IF(COUNT(F454:G454)&gt;0,"No facilitation applied","")</f>
        <v/>
      </c>
      <c r="S454" s="316"/>
    </row>
    <row r="455" spans="1:22" s="3" customFormat="1" ht="15" customHeight="1" x14ac:dyDescent="0.25">
      <c r="A455" s="229"/>
      <c r="B455" s="215"/>
      <c r="C455" s="127" t="s">
        <v>255</v>
      </c>
      <c r="D455" s="145"/>
      <c r="E455" s="106">
        <v>214</v>
      </c>
      <c r="F455" s="208"/>
      <c r="G455" s="208"/>
      <c r="H455" s="78"/>
      <c r="I455" s="106">
        <v>214</v>
      </c>
      <c r="J455" s="278"/>
      <c r="K455" s="278"/>
      <c r="L455" s="332"/>
      <c r="M455" s="106"/>
      <c r="N455" s="304"/>
      <c r="O455" s="309"/>
      <c r="Q455" s="315"/>
      <c r="R455" s="315"/>
      <c r="S455" s="316"/>
    </row>
    <row r="456" spans="1:22" s="3" customFormat="1" ht="15" customHeight="1" x14ac:dyDescent="0.25">
      <c r="A456" s="229"/>
      <c r="B456" s="215"/>
      <c r="C456" s="168" t="s">
        <v>128</v>
      </c>
      <c r="D456" s="142" t="s">
        <v>285</v>
      </c>
      <c r="E456" s="106">
        <v>367</v>
      </c>
      <c r="F456" s="280"/>
      <c r="G456" s="280"/>
      <c r="H456" s="236" t="str">
        <f>IF(MIN(F456:G456)&gt;=0,"","ERROR")</f>
        <v/>
      </c>
      <c r="I456" s="106">
        <v>367</v>
      </c>
      <c r="J456" s="278"/>
      <c r="K456" s="278"/>
      <c r="L456" s="332"/>
      <c r="M456" s="106"/>
      <c r="N456" s="304"/>
      <c r="O456" s="315"/>
      <c r="Q456" s="103" t="str">
        <f>IF(OR(COUNT(F456:G456)=0,COUNT(F456:G456)=2),"","ERROR")</f>
        <v/>
      </c>
      <c r="R456" s="103" t="str">
        <f>IF(COUNT(F456:G456)&gt;0,"No facilitation applied","")</f>
        <v/>
      </c>
      <c r="S456" s="316"/>
    </row>
    <row r="457" spans="1:22" s="3" customFormat="1" ht="15" customHeight="1" x14ac:dyDescent="0.25">
      <c r="A457" s="229"/>
      <c r="B457" s="215"/>
      <c r="C457" s="168" t="s">
        <v>124</v>
      </c>
      <c r="D457" s="142" t="s">
        <v>285</v>
      </c>
      <c r="E457" s="106">
        <v>366</v>
      </c>
      <c r="F457" s="280"/>
      <c r="G457" s="280"/>
      <c r="H457" s="236" t="str">
        <f>IF(MIN(F457:G457)&gt;=0,"","ERROR")</f>
        <v/>
      </c>
      <c r="I457" s="106">
        <v>366</v>
      </c>
      <c r="J457" s="278"/>
      <c r="K457" s="278"/>
      <c r="L457" s="332"/>
      <c r="M457" s="106"/>
      <c r="N457" s="304"/>
      <c r="O457" s="315"/>
      <c r="Q457" s="103" t="str">
        <f>IF(OR(COUNT(F457:G457)=0,COUNT(F457:G457)=2),"","ERROR")</f>
        <v/>
      </c>
      <c r="R457" s="103" t="str">
        <f>IF(COUNT(F457:G457)&gt;0,"No facilitation applied","")</f>
        <v/>
      </c>
      <c r="S457" s="316"/>
    </row>
    <row r="458" spans="1:22" s="3" customFormat="1" ht="15" customHeight="1" x14ac:dyDescent="0.25">
      <c r="A458" s="229"/>
      <c r="B458" s="215"/>
      <c r="C458" s="162" t="s">
        <v>256</v>
      </c>
      <c r="D458" s="145"/>
      <c r="E458" s="97">
        <v>565</v>
      </c>
      <c r="F458" s="208"/>
      <c r="G458" s="208"/>
      <c r="H458" s="78"/>
      <c r="I458" s="97">
        <v>565</v>
      </c>
      <c r="J458" s="278"/>
      <c r="K458" s="278"/>
      <c r="L458" s="332"/>
      <c r="M458" s="97"/>
      <c r="N458" s="304"/>
      <c r="O458" s="309"/>
      <c r="Q458" s="303"/>
      <c r="R458" s="303"/>
      <c r="S458" s="316"/>
    </row>
    <row r="459" spans="1:22" s="3" customFormat="1" ht="15" customHeight="1" x14ac:dyDescent="0.25">
      <c r="A459" s="229"/>
      <c r="B459" s="215"/>
      <c r="C459" s="168" t="s">
        <v>128</v>
      </c>
      <c r="D459" s="142" t="s">
        <v>350</v>
      </c>
      <c r="E459" s="97">
        <v>566</v>
      </c>
      <c r="F459" s="100"/>
      <c r="G459" s="100"/>
      <c r="H459" s="236" t="str">
        <f>IF(MIN(F459:G459)&gt;=0,"","ERROR")</f>
        <v/>
      </c>
      <c r="I459" s="97">
        <v>566</v>
      </c>
      <c r="J459" s="278"/>
      <c r="K459" s="278"/>
      <c r="L459" s="332"/>
      <c r="M459" s="97"/>
      <c r="N459" s="304"/>
      <c r="O459" s="315"/>
      <c r="Q459" s="303"/>
      <c r="R459" s="303"/>
      <c r="S459" s="316"/>
    </row>
    <row r="460" spans="1:22" s="3" customFormat="1" ht="15" customHeight="1" x14ac:dyDescent="0.25">
      <c r="A460" s="229"/>
      <c r="B460" s="215"/>
      <c r="C460" s="168" t="s">
        <v>124</v>
      </c>
      <c r="D460" s="142" t="s">
        <v>349</v>
      </c>
      <c r="E460" s="97">
        <v>567</v>
      </c>
      <c r="F460" s="100"/>
      <c r="G460" s="100"/>
      <c r="H460" s="236" t="str">
        <f>IF(MIN(F460:G460)&gt;=0,"","ERROR")</f>
        <v/>
      </c>
      <c r="I460" s="97">
        <v>567</v>
      </c>
      <c r="J460" s="278"/>
      <c r="K460" s="278"/>
      <c r="L460" s="332"/>
      <c r="M460" s="97"/>
      <c r="N460" s="304"/>
      <c r="O460" s="315"/>
      <c r="Q460" s="303"/>
      <c r="R460" s="303"/>
      <c r="S460" s="316"/>
    </row>
    <row r="461" spans="1:22" ht="15" customHeight="1" x14ac:dyDescent="0.25">
      <c r="A461" s="223"/>
      <c r="B461" s="215"/>
      <c r="C461" s="162" t="s">
        <v>270</v>
      </c>
      <c r="D461" s="145"/>
      <c r="E461" s="106">
        <v>217</v>
      </c>
      <c r="F461" s="208"/>
      <c r="G461" s="208"/>
      <c r="H461" s="78"/>
      <c r="I461" s="106">
        <v>217</v>
      </c>
      <c r="L461" s="332"/>
      <c r="M461" s="106"/>
      <c r="N461" s="304"/>
      <c r="O461" s="309"/>
      <c r="Q461" s="303"/>
      <c r="R461" s="303"/>
      <c r="V461" s="9"/>
    </row>
    <row r="462" spans="1:22" ht="15" customHeight="1" x14ac:dyDescent="0.25">
      <c r="A462" s="223"/>
      <c r="B462" s="215"/>
      <c r="C462" s="168" t="s">
        <v>128</v>
      </c>
      <c r="D462" s="142" t="s">
        <v>352</v>
      </c>
      <c r="E462" s="106">
        <v>373</v>
      </c>
      <c r="F462" s="100"/>
      <c r="G462" s="100"/>
      <c r="H462" s="236" t="str">
        <f>IF(MIN(F462:G462)&gt;=0,"","ERROR")</f>
        <v/>
      </c>
      <c r="I462" s="106">
        <v>373</v>
      </c>
      <c r="L462" s="332"/>
      <c r="M462" s="106"/>
      <c r="N462" s="304"/>
      <c r="O462" s="315"/>
      <c r="P462" s="315"/>
      <c r="Q462" s="303"/>
      <c r="R462" s="303"/>
      <c r="V462" s="9"/>
    </row>
    <row r="463" spans="1:22" ht="15" customHeight="1" x14ac:dyDescent="0.25">
      <c r="A463" s="223"/>
      <c r="B463" s="215"/>
      <c r="C463" s="168" t="s">
        <v>124</v>
      </c>
      <c r="D463" s="142" t="s">
        <v>349</v>
      </c>
      <c r="E463" s="106">
        <v>372</v>
      </c>
      <c r="F463" s="100"/>
      <c r="G463" s="100"/>
      <c r="H463" s="236" t="str">
        <f>IF(MIN(F463:G463)&gt;=0,"","ERROR")</f>
        <v/>
      </c>
      <c r="I463" s="106">
        <v>372</v>
      </c>
      <c r="L463" s="332"/>
      <c r="M463" s="106"/>
      <c r="N463" s="304"/>
      <c r="O463" s="315"/>
      <c r="P463" s="315"/>
      <c r="Q463" s="303"/>
      <c r="R463" s="303"/>
      <c r="V463" s="9"/>
    </row>
    <row r="464" spans="1:22" ht="15" customHeight="1" x14ac:dyDescent="0.3">
      <c r="A464" s="223"/>
      <c r="B464" s="215"/>
      <c r="C464" s="162" t="s">
        <v>257</v>
      </c>
      <c r="D464" s="145"/>
      <c r="E464" s="106">
        <v>218</v>
      </c>
      <c r="F464" s="208"/>
      <c r="G464" s="208"/>
      <c r="H464" s="78"/>
      <c r="I464" s="106">
        <v>218</v>
      </c>
      <c r="L464" s="332"/>
      <c r="M464" s="106"/>
      <c r="N464" s="304"/>
      <c r="O464" s="310"/>
      <c r="Q464" s="315"/>
      <c r="R464" s="315"/>
      <c r="V464" s="9"/>
    </row>
    <row r="465" spans="1:22" ht="15" customHeight="1" x14ac:dyDescent="0.25">
      <c r="A465" s="223"/>
      <c r="B465" s="215"/>
      <c r="C465" s="168" t="s">
        <v>128</v>
      </c>
      <c r="D465" s="142" t="s">
        <v>285</v>
      </c>
      <c r="E465" s="106">
        <v>375</v>
      </c>
      <c r="F465" s="280"/>
      <c r="G465" s="280"/>
      <c r="H465" s="236" t="str">
        <f>IF(MIN(F465:G465)&gt;=0,"","ERROR")</f>
        <v/>
      </c>
      <c r="I465" s="106">
        <v>375</v>
      </c>
      <c r="L465" s="332"/>
      <c r="M465" s="106"/>
      <c r="N465" s="278"/>
      <c r="O465" s="315"/>
      <c r="P465" s="315"/>
      <c r="Q465" s="103" t="str">
        <f>IF(OR(COUNT(F465:G465)=0,COUNT(F465:G465)=2),"","ERROR")</f>
        <v/>
      </c>
      <c r="R465" s="103" t="str">
        <f>IF(COUNT(F465:G465)&gt;0,"No facilitation applied","")</f>
        <v/>
      </c>
      <c r="V465" s="9"/>
    </row>
    <row r="466" spans="1:22" ht="15" customHeight="1" x14ac:dyDescent="0.25">
      <c r="A466" s="223"/>
      <c r="B466" s="215"/>
      <c r="C466" s="168" t="s">
        <v>124</v>
      </c>
      <c r="D466" s="142" t="s">
        <v>285</v>
      </c>
      <c r="E466" s="106">
        <v>374</v>
      </c>
      <c r="F466" s="280"/>
      <c r="G466" s="280"/>
      <c r="H466" s="236" t="str">
        <f>IF(MIN(F466:G466)&gt;=0,"","ERROR")</f>
        <v/>
      </c>
      <c r="I466" s="106">
        <v>374</v>
      </c>
      <c r="L466" s="332"/>
      <c r="M466" s="106"/>
      <c r="N466" s="278"/>
      <c r="O466" s="315"/>
      <c r="P466" s="315"/>
      <c r="Q466" s="103" t="str">
        <f>IF(OR(COUNT(F466:G466)=0,COUNT(F466:G466)=2),"","ERROR")</f>
        <v/>
      </c>
      <c r="R466" s="103" t="str">
        <f>IF(COUNT(F466:G466)&gt;0,"No facilitation applied","")</f>
        <v/>
      </c>
      <c r="V466" s="9"/>
    </row>
    <row r="467" spans="1:22" ht="15" customHeight="1" x14ac:dyDescent="0.25">
      <c r="A467" s="223"/>
      <c r="B467" s="215"/>
      <c r="C467" s="162" t="s">
        <v>258</v>
      </c>
      <c r="D467" s="145"/>
      <c r="E467" s="106">
        <v>219</v>
      </c>
      <c r="F467" s="208"/>
      <c r="G467" s="208"/>
      <c r="H467" s="78"/>
      <c r="I467" s="106">
        <v>219</v>
      </c>
      <c r="L467" s="332"/>
      <c r="M467" s="106"/>
      <c r="N467" s="304"/>
      <c r="O467" s="309"/>
      <c r="Q467" s="315"/>
      <c r="R467" s="315"/>
      <c r="V467" s="9"/>
    </row>
    <row r="468" spans="1:22" ht="15" customHeight="1" x14ac:dyDescent="0.25">
      <c r="A468" s="223"/>
      <c r="B468" s="215"/>
      <c r="C468" s="168" t="s">
        <v>128</v>
      </c>
      <c r="D468" s="142" t="s">
        <v>285</v>
      </c>
      <c r="E468" s="106">
        <v>377</v>
      </c>
      <c r="F468" s="280"/>
      <c r="G468" s="280"/>
      <c r="H468" s="236" t="str">
        <f>IF(MIN(F468:G468)&gt;=0,"","ERROR")</f>
        <v/>
      </c>
      <c r="I468" s="106">
        <v>377</v>
      </c>
      <c r="L468" s="332"/>
      <c r="M468" s="106"/>
      <c r="N468" s="304"/>
      <c r="O468" s="315"/>
      <c r="Q468" s="103" t="str">
        <f>IF(OR(COUNT(F468:G468)=0,COUNT(F468:G468)=2),"","ERROR")</f>
        <v/>
      </c>
      <c r="R468" s="103" t="str">
        <f>IF(COUNT(F468:G468)&gt;0,"No facilitation applied","")</f>
        <v/>
      </c>
      <c r="V468" s="9"/>
    </row>
    <row r="469" spans="1:22" ht="15" customHeight="1" x14ac:dyDescent="0.25">
      <c r="A469" s="223"/>
      <c r="B469" s="215"/>
      <c r="C469" s="168" t="s">
        <v>124</v>
      </c>
      <c r="D469" s="142" t="s">
        <v>285</v>
      </c>
      <c r="E469" s="106">
        <v>376</v>
      </c>
      <c r="F469" s="280"/>
      <c r="G469" s="280"/>
      <c r="H469" s="236" t="str">
        <f>IF(MIN(F469:G469)&gt;=0,"","ERROR")</f>
        <v/>
      </c>
      <c r="I469" s="106">
        <v>376</v>
      </c>
      <c r="L469" s="332"/>
      <c r="M469" s="106"/>
      <c r="N469" s="304"/>
      <c r="O469" s="315"/>
      <c r="Q469" s="103" t="str">
        <f>IF(OR(COUNT(F469:G469)=0,COUNT(F469:G469)=2),"","ERROR")</f>
        <v/>
      </c>
      <c r="R469" s="103" t="str">
        <f>IF(COUNT(F469:G469)&gt;0,"No facilitation applied","")</f>
        <v/>
      </c>
      <c r="V469" s="9"/>
    </row>
    <row r="470" spans="1:22" ht="15" customHeight="1" x14ac:dyDescent="0.25">
      <c r="A470" s="223"/>
      <c r="B470" s="215"/>
      <c r="C470" s="162" t="s">
        <v>259</v>
      </c>
      <c r="D470" s="145"/>
      <c r="E470" s="97">
        <v>568</v>
      </c>
      <c r="F470" s="208"/>
      <c r="G470" s="208"/>
      <c r="H470" s="78"/>
      <c r="I470" s="97">
        <v>568</v>
      </c>
      <c r="L470" s="332"/>
      <c r="M470" s="97"/>
      <c r="N470" s="304"/>
      <c r="O470" s="309"/>
      <c r="Q470" s="303"/>
      <c r="R470" s="284"/>
      <c r="V470" s="9"/>
    </row>
    <row r="471" spans="1:22" ht="15" customHeight="1" x14ac:dyDescent="0.25">
      <c r="A471" s="223"/>
      <c r="B471" s="215"/>
      <c r="C471" s="168" t="s">
        <v>128</v>
      </c>
      <c r="D471" s="142" t="s">
        <v>361</v>
      </c>
      <c r="E471" s="97">
        <v>569</v>
      </c>
      <c r="F471" s="100"/>
      <c r="G471" s="100"/>
      <c r="H471" s="236" t="str">
        <f>IF(MIN(F471:G471)&gt;=0,"","ERROR")</f>
        <v/>
      </c>
      <c r="I471" s="97">
        <v>569</v>
      </c>
      <c r="L471" s="332"/>
      <c r="M471" s="97"/>
      <c r="N471" s="304"/>
      <c r="O471" s="315"/>
      <c r="Q471" s="303"/>
      <c r="R471" s="284"/>
      <c r="V471" s="9"/>
    </row>
    <row r="472" spans="1:22" ht="15" customHeight="1" x14ac:dyDescent="0.25">
      <c r="A472" s="223"/>
      <c r="B472" s="215"/>
      <c r="C472" s="168" t="s">
        <v>124</v>
      </c>
      <c r="D472" s="142" t="s">
        <v>349</v>
      </c>
      <c r="E472" s="97">
        <v>570</v>
      </c>
      <c r="F472" s="100"/>
      <c r="G472" s="100"/>
      <c r="H472" s="236" t="str">
        <f>IF(MIN(F472:G472)&gt;=0,"","ERROR")</f>
        <v/>
      </c>
      <c r="I472" s="97">
        <v>570</v>
      </c>
      <c r="L472" s="332"/>
      <c r="M472" s="97"/>
      <c r="N472" s="304"/>
      <c r="O472" s="315"/>
      <c r="Q472" s="303"/>
      <c r="R472" s="284"/>
      <c r="V472" s="9"/>
    </row>
    <row r="473" spans="1:22" ht="15" customHeight="1" x14ac:dyDescent="0.25">
      <c r="A473" s="223"/>
      <c r="B473" s="215"/>
      <c r="C473" s="162" t="s">
        <v>271</v>
      </c>
      <c r="D473" s="145"/>
      <c r="E473" s="97">
        <v>222</v>
      </c>
      <c r="F473" s="208"/>
      <c r="G473" s="208"/>
      <c r="H473" s="78"/>
      <c r="I473" s="97">
        <v>222</v>
      </c>
      <c r="L473" s="332"/>
      <c r="M473" s="97"/>
      <c r="N473" s="304"/>
      <c r="O473" s="309"/>
      <c r="Q473" s="303"/>
      <c r="R473" s="284"/>
      <c r="V473" s="9"/>
    </row>
    <row r="474" spans="1:22" ht="15" customHeight="1" x14ac:dyDescent="0.25">
      <c r="A474" s="223"/>
      <c r="B474" s="215"/>
      <c r="C474" s="168" t="s">
        <v>128</v>
      </c>
      <c r="D474" s="142" t="s">
        <v>362</v>
      </c>
      <c r="E474" s="97">
        <v>383</v>
      </c>
      <c r="F474" s="100"/>
      <c r="G474" s="100"/>
      <c r="H474" s="236" t="str">
        <f>IF(MIN(F474:G474)&gt;=0,"","ERROR")</f>
        <v/>
      </c>
      <c r="I474" s="97">
        <v>383</v>
      </c>
      <c r="L474" s="332"/>
      <c r="M474" s="97"/>
      <c r="N474" s="304"/>
      <c r="O474" s="315"/>
      <c r="Q474" s="303"/>
      <c r="R474" s="284"/>
      <c r="V474" s="9"/>
    </row>
    <row r="475" spans="1:22" ht="15" customHeight="1" x14ac:dyDescent="0.25">
      <c r="A475" s="223"/>
      <c r="B475" s="215"/>
      <c r="C475" s="168" t="s">
        <v>124</v>
      </c>
      <c r="D475" s="142" t="s">
        <v>349</v>
      </c>
      <c r="E475" s="97">
        <v>382</v>
      </c>
      <c r="F475" s="100"/>
      <c r="G475" s="100"/>
      <c r="H475" s="236" t="str">
        <f>IF(MIN(F475:G475)&gt;=0,"","ERROR")</f>
        <v/>
      </c>
      <c r="I475" s="97">
        <v>382</v>
      </c>
      <c r="L475" s="332"/>
      <c r="M475" s="97"/>
      <c r="N475" s="304"/>
      <c r="O475" s="315"/>
      <c r="Q475" s="303"/>
      <c r="R475" s="284"/>
      <c r="V475" s="9"/>
    </row>
    <row r="476" spans="1:22" ht="15" customHeight="1" x14ac:dyDescent="0.25">
      <c r="A476" s="223"/>
      <c r="B476" s="215"/>
      <c r="C476" s="162" t="s">
        <v>260</v>
      </c>
      <c r="D476" s="145"/>
      <c r="E476" s="97">
        <v>571</v>
      </c>
      <c r="F476" s="208"/>
      <c r="G476" s="208"/>
      <c r="H476" s="78"/>
      <c r="I476" s="97">
        <v>571</v>
      </c>
      <c r="L476" s="332"/>
      <c r="M476" s="97"/>
      <c r="N476" s="304"/>
      <c r="O476" s="309"/>
      <c r="Q476" s="303"/>
      <c r="R476" s="284"/>
      <c r="V476" s="9"/>
    </row>
    <row r="477" spans="1:22" ht="15" customHeight="1" x14ac:dyDescent="0.25">
      <c r="A477" s="223"/>
      <c r="B477" s="215"/>
      <c r="C477" s="168" t="s">
        <v>128</v>
      </c>
      <c r="D477" s="142" t="s">
        <v>363</v>
      </c>
      <c r="E477" s="97">
        <v>572</v>
      </c>
      <c r="F477" s="100"/>
      <c r="G477" s="100"/>
      <c r="H477" s="236" t="str">
        <f>IF(MIN(F477:G477)&gt;=0,"","ERROR")</f>
        <v/>
      </c>
      <c r="I477" s="97">
        <v>572</v>
      </c>
      <c r="L477" s="332"/>
      <c r="M477" s="97"/>
      <c r="N477" s="304"/>
      <c r="O477" s="315"/>
      <c r="Q477" s="303"/>
      <c r="R477" s="284"/>
      <c r="V477" s="9"/>
    </row>
    <row r="478" spans="1:22" ht="15" customHeight="1" x14ac:dyDescent="0.25">
      <c r="A478" s="223"/>
      <c r="B478" s="215"/>
      <c r="C478" s="168" t="s">
        <v>124</v>
      </c>
      <c r="D478" s="142" t="s">
        <v>305</v>
      </c>
      <c r="E478" s="97">
        <v>573</v>
      </c>
      <c r="F478" s="100"/>
      <c r="G478" s="100"/>
      <c r="H478" s="236" t="str">
        <f>IF(MIN(F478:G478)&gt;=0,"","ERROR")</f>
        <v/>
      </c>
      <c r="I478" s="97">
        <v>573</v>
      </c>
      <c r="L478" s="332"/>
      <c r="M478" s="97"/>
      <c r="N478" s="304"/>
      <c r="O478" s="315"/>
      <c r="Q478" s="303"/>
      <c r="R478" s="284"/>
      <c r="V478" s="9"/>
    </row>
    <row r="479" spans="1:22" ht="15" customHeight="1" x14ac:dyDescent="0.25">
      <c r="A479" s="223"/>
      <c r="B479" s="215"/>
      <c r="C479" s="162" t="s">
        <v>261</v>
      </c>
      <c r="D479" s="145"/>
      <c r="E479" s="97">
        <v>574</v>
      </c>
      <c r="F479" s="208"/>
      <c r="G479" s="208"/>
      <c r="H479" s="78"/>
      <c r="I479" s="97">
        <v>574</v>
      </c>
      <c r="L479" s="332"/>
      <c r="M479" s="97"/>
      <c r="N479" s="304"/>
      <c r="O479" s="309"/>
      <c r="Q479" s="303"/>
      <c r="R479" s="284"/>
      <c r="V479" s="9"/>
    </row>
    <row r="480" spans="1:22" ht="15" customHeight="1" x14ac:dyDescent="0.25">
      <c r="A480" s="223"/>
      <c r="B480" s="215"/>
      <c r="C480" s="168" t="s">
        <v>128</v>
      </c>
      <c r="D480" s="142" t="s">
        <v>364</v>
      </c>
      <c r="E480" s="97">
        <v>575</v>
      </c>
      <c r="F480" s="100"/>
      <c r="G480" s="100"/>
      <c r="H480" s="236" t="str">
        <f>IF(MIN(F480:G480)&gt;=0,"","ERROR")</f>
        <v/>
      </c>
      <c r="I480" s="97">
        <v>575</v>
      </c>
      <c r="L480" s="332"/>
      <c r="M480" s="97"/>
      <c r="N480" s="304"/>
      <c r="O480" s="315"/>
      <c r="Q480" s="303"/>
      <c r="R480" s="284"/>
      <c r="V480" s="9"/>
    </row>
    <row r="481" spans="1:22" ht="15" customHeight="1" x14ac:dyDescent="0.25">
      <c r="A481" s="223"/>
      <c r="B481" s="215"/>
      <c r="C481" s="168" t="s">
        <v>124</v>
      </c>
      <c r="D481" s="142" t="s">
        <v>305</v>
      </c>
      <c r="E481" s="97">
        <v>576</v>
      </c>
      <c r="F481" s="100"/>
      <c r="G481" s="100"/>
      <c r="H481" s="236" t="str">
        <f>IF(MIN(F481:G481)&gt;=0,"","ERROR")</f>
        <v/>
      </c>
      <c r="I481" s="97">
        <v>576</v>
      </c>
      <c r="L481" s="332"/>
      <c r="M481" s="97"/>
      <c r="N481" s="304"/>
      <c r="O481" s="315"/>
      <c r="Q481" s="303"/>
      <c r="R481" s="284"/>
      <c r="V481" s="9"/>
    </row>
    <row r="482" spans="1:22" ht="15" customHeight="1" x14ac:dyDescent="0.25">
      <c r="A482" s="223"/>
      <c r="B482" s="215"/>
      <c r="C482" s="162" t="s">
        <v>262</v>
      </c>
      <c r="D482" s="145"/>
      <c r="E482" s="97">
        <v>577</v>
      </c>
      <c r="F482" s="208"/>
      <c r="G482" s="208"/>
      <c r="H482" s="78"/>
      <c r="I482" s="97">
        <v>577</v>
      </c>
      <c r="L482" s="332"/>
      <c r="M482" s="97"/>
      <c r="N482" s="304"/>
      <c r="O482" s="309"/>
      <c r="Q482" s="303"/>
      <c r="R482" s="284"/>
      <c r="V482" s="9"/>
    </row>
    <row r="483" spans="1:22" ht="30" customHeight="1" x14ac:dyDescent="0.25">
      <c r="A483" s="223"/>
      <c r="B483" s="215"/>
      <c r="C483" s="168" t="s">
        <v>128</v>
      </c>
      <c r="D483" s="142" t="s">
        <v>365</v>
      </c>
      <c r="E483" s="97">
        <v>578</v>
      </c>
      <c r="F483" s="100"/>
      <c r="G483" s="100"/>
      <c r="H483" s="236" t="str">
        <f>IF(MIN(F483:G483)&gt;=0,"","ERROR")</f>
        <v/>
      </c>
      <c r="I483" s="97">
        <v>578</v>
      </c>
      <c r="L483" s="332"/>
      <c r="M483" s="97"/>
      <c r="N483" s="304"/>
      <c r="O483" s="315"/>
      <c r="Q483" s="303"/>
      <c r="R483" s="284"/>
      <c r="V483" s="9"/>
    </row>
    <row r="484" spans="1:22" ht="30" customHeight="1" x14ac:dyDescent="0.25">
      <c r="A484" s="223"/>
      <c r="B484" s="215"/>
      <c r="C484" s="168" t="s">
        <v>124</v>
      </c>
      <c r="D484" s="142" t="s">
        <v>366</v>
      </c>
      <c r="E484" s="97">
        <v>579</v>
      </c>
      <c r="F484" s="100"/>
      <c r="G484" s="100"/>
      <c r="H484" s="236" t="str">
        <f>IF(MIN(F484:G484)&gt;=0,"","ERROR")</f>
        <v/>
      </c>
      <c r="I484" s="97">
        <v>579</v>
      </c>
      <c r="L484" s="332"/>
      <c r="M484" s="97"/>
      <c r="N484" s="304"/>
      <c r="O484" s="315"/>
      <c r="Q484" s="303"/>
      <c r="R484" s="284"/>
      <c r="V484" s="9"/>
    </row>
    <row r="485" spans="1:22" ht="15" customHeight="1" x14ac:dyDescent="0.25">
      <c r="A485" s="223"/>
      <c r="B485" s="215"/>
      <c r="C485" s="162" t="s">
        <v>272</v>
      </c>
      <c r="D485" s="145"/>
      <c r="E485" s="97">
        <v>580</v>
      </c>
      <c r="F485" s="208"/>
      <c r="G485" s="208"/>
      <c r="H485" s="78"/>
      <c r="I485" s="97">
        <v>580</v>
      </c>
      <c r="L485" s="332"/>
      <c r="M485" s="97"/>
      <c r="N485" s="304"/>
      <c r="O485" s="309"/>
      <c r="Q485" s="303"/>
      <c r="R485" s="284"/>
      <c r="V485" s="9"/>
    </row>
    <row r="486" spans="1:22" ht="15" customHeight="1" x14ac:dyDescent="0.25">
      <c r="A486" s="223"/>
      <c r="B486" s="215"/>
      <c r="C486" s="168" t="s">
        <v>128</v>
      </c>
      <c r="D486" s="142" t="s">
        <v>350</v>
      </c>
      <c r="E486" s="97">
        <v>581</v>
      </c>
      <c r="F486" s="100"/>
      <c r="G486" s="100"/>
      <c r="H486" s="236" t="str">
        <f>IF(MIN(F486:G486)&gt;=0,"","ERROR")</f>
        <v/>
      </c>
      <c r="I486" s="97">
        <v>581</v>
      </c>
      <c r="L486" s="332"/>
      <c r="M486" s="97"/>
      <c r="N486" s="304"/>
      <c r="O486" s="315"/>
      <c r="Q486" s="303"/>
      <c r="R486" s="284"/>
      <c r="V486" s="9"/>
    </row>
    <row r="487" spans="1:22" ht="15" customHeight="1" x14ac:dyDescent="0.25">
      <c r="A487" s="223"/>
      <c r="B487" s="215"/>
      <c r="C487" s="168" t="s">
        <v>124</v>
      </c>
      <c r="D487" s="142" t="s">
        <v>349</v>
      </c>
      <c r="E487" s="97">
        <v>582</v>
      </c>
      <c r="F487" s="100"/>
      <c r="G487" s="100"/>
      <c r="H487" s="236" t="str">
        <f>IF(MIN(F487:G487)&gt;=0,"","ERROR")</f>
        <v/>
      </c>
      <c r="I487" s="97">
        <v>582</v>
      </c>
      <c r="L487" s="332"/>
      <c r="M487" s="97"/>
      <c r="N487" s="304"/>
      <c r="O487" s="315"/>
      <c r="Q487" s="303"/>
      <c r="R487" s="284"/>
      <c r="V487" s="9"/>
    </row>
    <row r="488" spans="1:22" ht="15" customHeight="1" x14ac:dyDescent="0.3">
      <c r="A488" s="223"/>
      <c r="B488" s="215"/>
      <c r="C488" s="162" t="s">
        <v>273</v>
      </c>
      <c r="D488" s="145"/>
      <c r="E488" s="106">
        <v>233</v>
      </c>
      <c r="F488" s="208"/>
      <c r="G488" s="208"/>
      <c r="H488" s="78"/>
      <c r="I488" s="106">
        <v>233</v>
      </c>
      <c r="L488" s="332"/>
      <c r="M488" s="106"/>
      <c r="N488" s="304"/>
      <c r="O488" s="310"/>
      <c r="Q488" s="303"/>
      <c r="R488" s="284"/>
      <c r="V488" s="9"/>
    </row>
    <row r="489" spans="1:22" ht="15" customHeight="1" x14ac:dyDescent="0.25">
      <c r="A489" s="223"/>
      <c r="B489" s="215"/>
      <c r="C489" s="168" t="s">
        <v>128</v>
      </c>
      <c r="D489" s="142" t="s">
        <v>317</v>
      </c>
      <c r="E489" s="106">
        <v>405</v>
      </c>
      <c r="F489" s="100"/>
      <c r="G489" s="100"/>
      <c r="H489" s="236" t="str">
        <f>IF(MIN(F489:G489)&gt;=0,"","ERROR")</f>
        <v/>
      </c>
      <c r="I489" s="106">
        <v>405</v>
      </c>
      <c r="L489" s="332"/>
      <c r="M489" s="106"/>
      <c r="N489" s="304"/>
      <c r="O489" s="315"/>
      <c r="Q489" s="303"/>
      <c r="R489" s="284"/>
      <c r="V489" s="9"/>
    </row>
    <row r="490" spans="1:22" ht="15" customHeight="1" x14ac:dyDescent="0.25">
      <c r="A490" s="223"/>
      <c r="B490" s="215"/>
      <c r="C490" s="168" t="s">
        <v>124</v>
      </c>
      <c r="D490" s="142" t="s">
        <v>305</v>
      </c>
      <c r="E490" s="106">
        <v>404</v>
      </c>
      <c r="F490" s="100"/>
      <c r="G490" s="100"/>
      <c r="H490" s="236" t="str">
        <f>IF(MIN(F490:G490)&gt;=0,"","ERROR")</f>
        <v/>
      </c>
      <c r="I490" s="106">
        <v>404</v>
      </c>
      <c r="L490" s="332"/>
      <c r="M490" s="106"/>
      <c r="N490" s="304"/>
      <c r="O490" s="315"/>
      <c r="Q490" s="303"/>
      <c r="R490" s="284"/>
      <c r="V490" s="9"/>
    </row>
    <row r="491" spans="1:22" ht="15" customHeight="1" x14ac:dyDescent="0.3">
      <c r="A491" s="223"/>
      <c r="B491" s="215"/>
      <c r="C491" s="162" t="s">
        <v>274</v>
      </c>
      <c r="D491" s="145"/>
      <c r="E491" s="106">
        <v>234</v>
      </c>
      <c r="F491" s="208"/>
      <c r="G491" s="208"/>
      <c r="H491" s="78"/>
      <c r="I491" s="106">
        <v>234</v>
      </c>
      <c r="L491" s="332"/>
      <c r="M491" s="106"/>
      <c r="N491" s="304"/>
      <c r="O491" s="310"/>
      <c r="Q491" s="303"/>
      <c r="R491" s="284"/>
      <c r="V491" s="9"/>
    </row>
    <row r="492" spans="1:22" ht="15" customHeight="1" x14ac:dyDescent="0.25">
      <c r="A492" s="223"/>
      <c r="B492" s="215"/>
      <c r="C492" s="168" t="s">
        <v>128</v>
      </c>
      <c r="D492" s="142" t="s">
        <v>367</v>
      </c>
      <c r="E492" s="106">
        <v>407</v>
      </c>
      <c r="F492" s="100"/>
      <c r="G492" s="100"/>
      <c r="H492" s="236" t="str">
        <f>IF(MIN(F492:G492)&gt;=0,"","ERROR")</f>
        <v/>
      </c>
      <c r="I492" s="106">
        <v>407</v>
      </c>
      <c r="L492" s="332"/>
      <c r="M492" s="106"/>
      <c r="N492" s="304"/>
      <c r="O492" s="315"/>
      <c r="P492" s="315"/>
      <c r="Q492" s="303"/>
      <c r="R492" s="284"/>
      <c r="V492" s="9"/>
    </row>
    <row r="493" spans="1:22" ht="15" customHeight="1" x14ac:dyDescent="0.25">
      <c r="A493" s="223"/>
      <c r="B493" s="215"/>
      <c r="C493" s="168" t="s">
        <v>124</v>
      </c>
      <c r="D493" s="142" t="s">
        <v>305</v>
      </c>
      <c r="E493" s="106">
        <v>406</v>
      </c>
      <c r="F493" s="100"/>
      <c r="G493" s="100"/>
      <c r="H493" s="236" t="str">
        <f>IF(MIN(F493:G493)&gt;=0,"","ERROR")</f>
        <v/>
      </c>
      <c r="I493" s="106">
        <v>406</v>
      </c>
      <c r="L493" s="332"/>
      <c r="M493" s="106"/>
      <c r="N493" s="304"/>
      <c r="O493" s="315"/>
      <c r="P493" s="315"/>
      <c r="Q493" s="303"/>
      <c r="R493" s="284"/>
      <c r="V493" s="9"/>
    </row>
    <row r="494" spans="1:22" ht="15" customHeight="1" x14ac:dyDescent="0.3">
      <c r="A494" s="223"/>
      <c r="B494" s="215"/>
      <c r="C494" s="162" t="s">
        <v>275</v>
      </c>
      <c r="D494" s="145"/>
      <c r="E494" s="97">
        <v>583</v>
      </c>
      <c r="F494" s="208"/>
      <c r="G494" s="208"/>
      <c r="H494" s="78"/>
      <c r="I494" s="97">
        <v>583</v>
      </c>
      <c r="L494" s="332"/>
      <c r="M494" s="97"/>
      <c r="N494" s="304"/>
      <c r="O494" s="310"/>
      <c r="Q494" s="303"/>
      <c r="R494" s="284"/>
      <c r="V494" s="9"/>
    </row>
    <row r="495" spans="1:22" ht="15" customHeight="1" x14ac:dyDescent="0.25">
      <c r="A495" s="223"/>
      <c r="B495" s="215"/>
      <c r="C495" s="168" t="s">
        <v>128</v>
      </c>
      <c r="D495" s="142" t="s">
        <v>363</v>
      </c>
      <c r="E495" s="97">
        <v>584</v>
      </c>
      <c r="F495" s="100"/>
      <c r="G495" s="100"/>
      <c r="H495" s="236" t="str">
        <f>IF(MIN(F495:G495)&gt;=0,"","ERROR")</f>
        <v/>
      </c>
      <c r="I495" s="97">
        <v>584</v>
      </c>
      <c r="L495" s="332"/>
      <c r="M495" s="97"/>
      <c r="N495" s="304"/>
      <c r="O495" s="315"/>
      <c r="Q495" s="303"/>
      <c r="R495" s="284"/>
      <c r="V495" s="9"/>
    </row>
    <row r="496" spans="1:22" ht="15" customHeight="1" x14ac:dyDescent="0.25">
      <c r="A496" s="223"/>
      <c r="B496" s="215"/>
      <c r="C496" s="168" t="s">
        <v>124</v>
      </c>
      <c r="D496" s="142" t="s">
        <v>305</v>
      </c>
      <c r="E496" s="97">
        <v>585</v>
      </c>
      <c r="F496" s="100"/>
      <c r="G496" s="100"/>
      <c r="H496" s="236" t="str">
        <f>IF(MIN(F496:G496)&gt;=0,"","ERROR")</f>
        <v/>
      </c>
      <c r="I496" s="97">
        <v>585</v>
      </c>
      <c r="L496" s="332"/>
      <c r="M496" s="97"/>
      <c r="N496" s="304"/>
      <c r="O496" s="315"/>
      <c r="Q496" s="303"/>
      <c r="R496" s="284"/>
      <c r="V496" s="9"/>
    </row>
    <row r="497" spans="1:22" ht="15" customHeight="1" x14ac:dyDescent="0.25">
      <c r="A497" s="223"/>
      <c r="B497" s="215"/>
      <c r="C497" s="162" t="s">
        <v>276</v>
      </c>
      <c r="D497" s="145"/>
      <c r="E497" s="97">
        <v>237</v>
      </c>
      <c r="F497" s="208"/>
      <c r="G497" s="208"/>
      <c r="H497" s="78"/>
      <c r="I497" s="97">
        <v>237</v>
      </c>
      <c r="L497" s="332"/>
      <c r="M497" s="97"/>
      <c r="N497" s="304"/>
      <c r="O497" s="309"/>
      <c r="Q497" s="303"/>
      <c r="R497" s="284"/>
      <c r="V497" s="9"/>
    </row>
    <row r="498" spans="1:22" ht="30" customHeight="1" x14ac:dyDescent="0.25">
      <c r="A498" s="223"/>
      <c r="B498" s="215"/>
      <c r="C498" s="168" t="s">
        <v>128</v>
      </c>
      <c r="D498" s="142" t="s">
        <v>365</v>
      </c>
      <c r="E498" s="97">
        <v>413</v>
      </c>
      <c r="F498" s="100"/>
      <c r="G498" s="100"/>
      <c r="H498" s="236" t="str">
        <f>IF(MIN(F498:G498)&gt;=0,"","ERROR")</f>
        <v/>
      </c>
      <c r="I498" s="97">
        <v>413</v>
      </c>
      <c r="L498" s="332"/>
      <c r="M498" s="97"/>
      <c r="N498" s="304"/>
      <c r="O498" s="315"/>
      <c r="Q498" s="303"/>
      <c r="R498" s="284"/>
      <c r="V498" s="9"/>
    </row>
    <row r="499" spans="1:22" ht="30" customHeight="1" x14ac:dyDescent="0.25">
      <c r="A499" s="223"/>
      <c r="B499" s="215"/>
      <c r="C499" s="168" t="s">
        <v>124</v>
      </c>
      <c r="D499" s="142" t="s">
        <v>366</v>
      </c>
      <c r="E499" s="97">
        <v>412</v>
      </c>
      <c r="F499" s="100"/>
      <c r="G499" s="100"/>
      <c r="H499" s="236" t="str">
        <f>IF(MIN(F499:G499)&gt;=0,"","ERROR")</f>
        <v/>
      </c>
      <c r="I499" s="97">
        <v>412</v>
      </c>
      <c r="L499" s="332"/>
      <c r="M499" s="97"/>
      <c r="N499" s="304"/>
      <c r="O499" s="315"/>
      <c r="Q499" s="303"/>
      <c r="R499" s="284"/>
      <c r="V499" s="9"/>
    </row>
    <row r="500" spans="1:22" ht="15" customHeight="1" x14ac:dyDescent="0.3">
      <c r="A500" s="223"/>
      <c r="B500" s="215"/>
      <c r="C500" s="140" t="s">
        <v>220</v>
      </c>
      <c r="D500" s="145"/>
      <c r="E500" s="97"/>
      <c r="F500" s="160"/>
      <c r="G500" s="160"/>
      <c r="H500" s="78"/>
      <c r="I500" s="97"/>
      <c r="L500" s="332"/>
      <c r="M500" s="97"/>
      <c r="N500" s="304"/>
      <c r="O500" s="310"/>
      <c r="Q500" s="303"/>
      <c r="R500" s="284"/>
      <c r="V500" s="9"/>
    </row>
    <row r="501" spans="1:22" ht="15" customHeight="1" x14ac:dyDescent="0.25">
      <c r="A501" s="223"/>
      <c r="B501" s="215"/>
      <c r="C501" s="162" t="s">
        <v>254</v>
      </c>
      <c r="D501" s="145"/>
      <c r="E501" s="97">
        <v>238</v>
      </c>
      <c r="F501" s="208"/>
      <c r="G501" s="208"/>
      <c r="H501" s="78"/>
      <c r="I501" s="97">
        <v>238</v>
      </c>
      <c r="L501" s="332"/>
      <c r="M501" s="97"/>
      <c r="N501" s="304"/>
      <c r="O501" s="309"/>
      <c r="Q501" s="303"/>
      <c r="R501" s="284"/>
      <c r="V501" s="9"/>
    </row>
    <row r="502" spans="1:22" ht="30" customHeight="1" x14ac:dyDescent="0.25">
      <c r="A502" s="223"/>
      <c r="B502" s="215"/>
      <c r="C502" s="168" t="s">
        <v>128</v>
      </c>
      <c r="D502" s="214" t="s">
        <v>368</v>
      </c>
      <c r="E502" s="97">
        <v>415</v>
      </c>
      <c r="F502" s="100"/>
      <c r="G502" s="100"/>
      <c r="H502" s="236" t="str">
        <f>IF(MIN(F502:G502)&gt;=0,"","ERROR")</f>
        <v/>
      </c>
      <c r="I502" s="97">
        <v>415</v>
      </c>
      <c r="L502" s="332"/>
      <c r="M502" s="97"/>
      <c r="N502" s="304"/>
      <c r="O502" s="315"/>
      <c r="P502" s="315"/>
      <c r="Q502" s="303"/>
      <c r="R502" s="284"/>
      <c r="V502" s="9"/>
    </row>
    <row r="503" spans="1:22" ht="30" customHeight="1" x14ac:dyDescent="0.25">
      <c r="A503" s="223"/>
      <c r="B503" s="215"/>
      <c r="C503" s="168" t="s">
        <v>124</v>
      </c>
      <c r="D503" s="142" t="s">
        <v>366</v>
      </c>
      <c r="E503" s="97">
        <v>414</v>
      </c>
      <c r="F503" s="100"/>
      <c r="G503" s="100"/>
      <c r="H503" s="236" t="str">
        <f>IF(MIN(F503:G503)&gt;=0,"","ERROR")</f>
        <v/>
      </c>
      <c r="I503" s="97">
        <v>414</v>
      </c>
      <c r="L503" s="332"/>
      <c r="M503" s="97"/>
      <c r="N503" s="304"/>
      <c r="O503" s="315"/>
      <c r="P503" s="315"/>
      <c r="Q503" s="303"/>
      <c r="R503" s="284"/>
      <c r="V503" s="9"/>
    </row>
    <row r="504" spans="1:22" ht="15" customHeight="1" x14ac:dyDescent="0.25">
      <c r="A504" s="223"/>
      <c r="B504" s="215"/>
      <c r="C504" s="162" t="s">
        <v>255</v>
      </c>
      <c r="D504" s="145"/>
      <c r="E504" s="97">
        <v>239</v>
      </c>
      <c r="F504" s="208"/>
      <c r="G504" s="208"/>
      <c r="H504" s="78"/>
      <c r="I504" s="97">
        <v>239</v>
      </c>
      <c r="L504" s="332"/>
      <c r="M504" s="97"/>
      <c r="N504" s="304"/>
      <c r="O504" s="309"/>
      <c r="Q504" s="303"/>
      <c r="R504" s="284"/>
      <c r="V504" s="9"/>
    </row>
    <row r="505" spans="1:22" ht="15" customHeight="1" x14ac:dyDescent="0.25">
      <c r="A505" s="223"/>
      <c r="B505" s="215"/>
      <c r="C505" s="168" t="s">
        <v>128</v>
      </c>
      <c r="D505" s="142" t="s">
        <v>353</v>
      </c>
      <c r="E505" s="97">
        <v>417</v>
      </c>
      <c r="F505" s="100"/>
      <c r="G505" s="100"/>
      <c r="H505" s="236" t="str">
        <f>IF(MIN(F505:G505)&gt;=0,"","ERROR")</f>
        <v/>
      </c>
      <c r="I505" s="97">
        <v>417</v>
      </c>
      <c r="L505" s="332"/>
      <c r="M505" s="97"/>
      <c r="N505" s="304"/>
      <c r="O505" s="315"/>
      <c r="Q505" s="303"/>
      <c r="R505" s="284"/>
      <c r="V505" s="9"/>
    </row>
    <row r="506" spans="1:22" ht="15" customHeight="1" x14ac:dyDescent="0.25">
      <c r="A506" s="223"/>
      <c r="B506" s="215"/>
      <c r="C506" s="168" t="s">
        <v>124</v>
      </c>
      <c r="D506" s="142" t="s">
        <v>349</v>
      </c>
      <c r="E506" s="97">
        <v>416</v>
      </c>
      <c r="F506" s="100"/>
      <c r="G506" s="100"/>
      <c r="H506" s="236" t="str">
        <f>IF(MIN(F506:G506)&gt;=0,"","ERROR")</f>
        <v/>
      </c>
      <c r="I506" s="97">
        <v>416</v>
      </c>
      <c r="L506" s="332"/>
      <c r="M506" s="97"/>
      <c r="N506" s="304"/>
      <c r="O506" s="315"/>
      <c r="Q506" s="303"/>
      <c r="R506" s="284"/>
      <c r="V506" s="9"/>
    </row>
    <row r="507" spans="1:22" ht="15" customHeight="1" x14ac:dyDescent="0.25">
      <c r="A507" s="223"/>
      <c r="B507" s="215"/>
      <c r="C507" s="162" t="s">
        <v>256</v>
      </c>
      <c r="D507" s="145"/>
      <c r="E507" s="97">
        <v>586</v>
      </c>
      <c r="F507" s="208"/>
      <c r="G507" s="208"/>
      <c r="H507" s="78"/>
      <c r="I507" s="97">
        <v>586</v>
      </c>
      <c r="L507" s="332"/>
      <c r="M507" s="97"/>
      <c r="N507" s="304"/>
      <c r="O507" s="309"/>
      <c r="Q507" s="303"/>
      <c r="R507" s="284"/>
      <c r="V507" s="9"/>
    </row>
    <row r="508" spans="1:22" ht="15" customHeight="1" x14ac:dyDescent="0.25">
      <c r="A508" s="223"/>
      <c r="B508" s="215"/>
      <c r="C508" s="168" t="s">
        <v>128</v>
      </c>
      <c r="D508" s="142" t="s">
        <v>353</v>
      </c>
      <c r="E508" s="97">
        <v>587</v>
      </c>
      <c r="F508" s="100"/>
      <c r="G508" s="100"/>
      <c r="H508" s="236" t="str">
        <f>IF(MIN(F508:G508)&gt;=0,"","ERROR")</f>
        <v/>
      </c>
      <c r="I508" s="97">
        <v>587</v>
      </c>
      <c r="L508" s="332"/>
      <c r="M508" s="97"/>
      <c r="N508" s="304"/>
      <c r="O508" s="315"/>
      <c r="Q508" s="303"/>
      <c r="R508" s="284"/>
      <c r="V508" s="9"/>
    </row>
    <row r="509" spans="1:22" ht="15" customHeight="1" x14ac:dyDescent="0.25">
      <c r="A509" s="223"/>
      <c r="B509" s="215"/>
      <c r="C509" s="168" t="s">
        <v>124</v>
      </c>
      <c r="D509" s="142" t="s">
        <v>349</v>
      </c>
      <c r="E509" s="97">
        <v>588</v>
      </c>
      <c r="F509" s="100"/>
      <c r="G509" s="100"/>
      <c r="H509" s="236" t="str">
        <f>IF(MIN(F509:G509)&gt;=0,"","ERROR")</f>
        <v/>
      </c>
      <c r="I509" s="97">
        <v>588</v>
      </c>
      <c r="L509" s="332"/>
      <c r="M509" s="97"/>
      <c r="N509" s="304"/>
      <c r="O509" s="315"/>
      <c r="Q509" s="303"/>
      <c r="R509" s="284"/>
      <c r="V509" s="9"/>
    </row>
    <row r="510" spans="1:22" ht="15" customHeight="1" x14ac:dyDescent="0.25">
      <c r="A510" s="223"/>
      <c r="B510" s="215"/>
      <c r="C510" s="127" t="s">
        <v>270</v>
      </c>
      <c r="D510" s="145"/>
      <c r="E510" s="106">
        <v>242</v>
      </c>
      <c r="F510" s="208"/>
      <c r="G510" s="208"/>
      <c r="H510" s="78"/>
      <c r="I510" s="106">
        <v>242</v>
      </c>
      <c r="L510" s="332"/>
      <c r="M510" s="106"/>
      <c r="N510" s="304"/>
      <c r="O510" s="309"/>
      <c r="Q510" s="303"/>
      <c r="R510" s="284"/>
      <c r="V510" s="9"/>
    </row>
    <row r="511" spans="1:22" ht="15" customHeight="1" x14ac:dyDescent="0.25">
      <c r="A511" s="223"/>
      <c r="B511" s="215"/>
      <c r="C511" s="168" t="s">
        <v>128</v>
      </c>
      <c r="D511" s="142" t="s">
        <v>353</v>
      </c>
      <c r="E511" s="106">
        <v>423</v>
      </c>
      <c r="F511" s="100"/>
      <c r="G511" s="100"/>
      <c r="H511" s="236" t="str">
        <f>IF(MIN(F511:G511)&gt;=0,"","ERROR")</f>
        <v/>
      </c>
      <c r="I511" s="106">
        <v>423</v>
      </c>
      <c r="L511" s="332"/>
      <c r="M511" s="106"/>
      <c r="N511" s="304"/>
      <c r="O511" s="315"/>
      <c r="Q511" s="303"/>
      <c r="R511" s="284"/>
      <c r="V511" s="9"/>
    </row>
    <row r="512" spans="1:22" ht="15" customHeight="1" x14ac:dyDescent="0.25">
      <c r="A512" s="223"/>
      <c r="B512" s="215"/>
      <c r="C512" s="168" t="s">
        <v>124</v>
      </c>
      <c r="D512" s="142" t="s">
        <v>349</v>
      </c>
      <c r="E512" s="106">
        <v>422</v>
      </c>
      <c r="F512" s="100"/>
      <c r="G512" s="100"/>
      <c r="H512" s="236" t="str">
        <f>IF(MIN(F512:G512)&gt;=0,"","ERROR")</f>
        <v/>
      </c>
      <c r="I512" s="106">
        <v>422</v>
      </c>
      <c r="L512" s="332"/>
      <c r="M512" s="106"/>
      <c r="N512" s="304"/>
      <c r="O512" s="315"/>
      <c r="Q512" s="303"/>
      <c r="R512" s="284"/>
      <c r="V512" s="9"/>
    </row>
    <row r="513" spans="1:29" s="2" customFormat="1" ht="15" customHeight="1" x14ac:dyDescent="0.3">
      <c r="A513" s="226"/>
      <c r="B513" s="215"/>
      <c r="C513" s="127" t="s">
        <v>257</v>
      </c>
      <c r="D513" s="145"/>
      <c r="E513" s="106">
        <v>243</v>
      </c>
      <c r="F513" s="208"/>
      <c r="G513" s="208"/>
      <c r="H513" s="78"/>
      <c r="I513" s="106">
        <v>243</v>
      </c>
      <c r="J513" s="278"/>
      <c r="K513" s="278"/>
      <c r="L513" s="332"/>
      <c r="M513" s="106"/>
      <c r="N513" s="304"/>
      <c r="O513" s="310"/>
      <c r="P513" s="1"/>
      <c r="Q513" s="303"/>
      <c r="R513" s="284"/>
      <c r="S513" s="316"/>
      <c r="T513" s="1"/>
      <c r="U513" s="1"/>
      <c r="V513" s="1"/>
      <c r="W513" s="1"/>
      <c r="X513" s="1"/>
      <c r="Y513" s="1"/>
      <c r="Z513" s="1"/>
      <c r="AA513" s="1"/>
      <c r="AB513" s="1"/>
      <c r="AC513" s="1"/>
    </row>
    <row r="514" spans="1:29" s="2" customFormat="1" ht="15" customHeight="1" x14ac:dyDescent="0.25">
      <c r="A514" s="226"/>
      <c r="B514" s="215"/>
      <c r="C514" s="168" t="s">
        <v>128</v>
      </c>
      <c r="D514" s="142" t="s">
        <v>369</v>
      </c>
      <c r="E514" s="106">
        <v>425</v>
      </c>
      <c r="F514" s="100"/>
      <c r="G514" s="100"/>
      <c r="H514" s="236" t="str">
        <f>IF(MIN(F514:G514)&gt;=0,"","ERROR")</f>
        <v/>
      </c>
      <c r="I514" s="106">
        <v>425</v>
      </c>
      <c r="J514" s="278"/>
      <c r="K514" s="278"/>
      <c r="L514" s="332"/>
      <c r="M514" s="106"/>
      <c r="N514" s="304"/>
      <c r="O514" s="315"/>
      <c r="P514" s="1"/>
      <c r="Q514" s="303"/>
      <c r="R514" s="284"/>
      <c r="S514" s="316"/>
      <c r="T514" s="1"/>
      <c r="U514" s="1"/>
      <c r="V514" s="1"/>
      <c r="W514" s="1"/>
      <c r="X514" s="1"/>
      <c r="Y514" s="1"/>
      <c r="Z514" s="1"/>
      <c r="AA514" s="1"/>
      <c r="AB514" s="1"/>
      <c r="AC514" s="1"/>
    </row>
    <row r="515" spans="1:29" s="2" customFormat="1" ht="15" customHeight="1" x14ac:dyDescent="0.25">
      <c r="A515" s="226"/>
      <c r="B515" s="215"/>
      <c r="C515" s="168" t="s">
        <v>124</v>
      </c>
      <c r="D515" s="142" t="s">
        <v>305</v>
      </c>
      <c r="E515" s="106">
        <v>424</v>
      </c>
      <c r="F515" s="100"/>
      <c r="G515" s="100"/>
      <c r="H515" s="236" t="str">
        <f>IF(MIN(F515:G515)&gt;=0,"","ERROR")</f>
        <v/>
      </c>
      <c r="I515" s="106">
        <v>424</v>
      </c>
      <c r="J515" s="278"/>
      <c r="K515" s="278"/>
      <c r="L515" s="332"/>
      <c r="M515" s="106"/>
      <c r="N515" s="304"/>
      <c r="O515" s="315"/>
      <c r="P515" s="1"/>
      <c r="Q515" s="303"/>
      <c r="R515" s="284"/>
      <c r="S515" s="316"/>
      <c r="T515" s="1"/>
      <c r="U515" s="1"/>
      <c r="V515" s="1"/>
      <c r="W515" s="1"/>
      <c r="X515" s="1"/>
      <c r="Y515" s="1"/>
      <c r="Z515" s="1"/>
      <c r="AA515" s="1"/>
      <c r="AB515" s="1"/>
      <c r="AC515" s="1"/>
    </row>
    <row r="516" spans="1:29" ht="15" customHeight="1" x14ac:dyDescent="0.25">
      <c r="A516" s="223"/>
      <c r="B516" s="215"/>
      <c r="C516" s="127" t="s">
        <v>258</v>
      </c>
      <c r="D516" s="145"/>
      <c r="E516" s="106">
        <v>244</v>
      </c>
      <c r="F516" s="208"/>
      <c r="G516" s="208"/>
      <c r="H516" s="78"/>
      <c r="I516" s="106">
        <v>244</v>
      </c>
      <c r="L516" s="332"/>
      <c r="M516" s="106"/>
      <c r="N516" s="304"/>
      <c r="O516" s="309"/>
      <c r="Q516" s="303"/>
      <c r="R516" s="284"/>
      <c r="V516" s="9"/>
    </row>
    <row r="517" spans="1:29" ht="30" customHeight="1" x14ac:dyDescent="0.25">
      <c r="A517" s="223"/>
      <c r="B517" s="215"/>
      <c r="C517" s="168" t="s">
        <v>128</v>
      </c>
      <c r="D517" s="214" t="s">
        <v>368</v>
      </c>
      <c r="E517" s="106">
        <v>427</v>
      </c>
      <c r="F517" s="100"/>
      <c r="G517" s="100"/>
      <c r="H517" s="236" t="str">
        <f>IF(MIN(F517:G517)&gt;=0,"","ERROR")</f>
        <v/>
      </c>
      <c r="I517" s="106">
        <v>427</v>
      </c>
      <c r="L517" s="332"/>
      <c r="M517" s="106"/>
      <c r="N517" s="304"/>
      <c r="O517" s="315"/>
      <c r="Q517" s="303"/>
      <c r="R517" s="284"/>
      <c r="V517" s="9"/>
    </row>
    <row r="518" spans="1:29" ht="30" customHeight="1" x14ac:dyDescent="0.25">
      <c r="A518" s="223"/>
      <c r="B518" s="215"/>
      <c r="C518" s="168" t="s">
        <v>124</v>
      </c>
      <c r="D518" s="142" t="s">
        <v>366</v>
      </c>
      <c r="E518" s="106">
        <v>426</v>
      </c>
      <c r="F518" s="100"/>
      <c r="G518" s="100"/>
      <c r="H518" s="236" t="str">
        <f>IF(MIN(F518:G518)&gt;=0,"","ERROR")</f>
        <v/>
      </c>
      <c r="I518" s="106">
        <v>426</v>
      </c>
      <c r="L518" s="332"/>
      <c r="M518" s="106"/>
      <c r="N518" s="304"/>
      <c r="O518" s="315"/>
      <c r="Q518" s="303"/>
      <c r="R518" s="284"/>
      <c r="V518" s="9"/>
    </row>
    <row r="519" spans="1:29" ht="15" customHeight="1" x14ac:dyDescent="0.25">
      <c r="A519" s="223"/>
      <c r="B519" s="215"/>
      <c r="C519" s="162" t="s">
        <v>259</v>
      </c>
      <c r="D519" s="145"/>
      <c r="E519" s="97">
        <v>589</v>
      </c>
      <c r="F519" s="208"/>
      <c r="G519" s="208"/>
      <c r="H519" s="78"/>
      <c r="I519" s="97">
        <v>589</v>
      </c>
      <c r="L519" s="332"/>
      <c r="M519" s="97"/>
      <c r="N519" s="304"/>
      <c r="O519" s="309"/>
      <c r="Q519" s="303"/>
      <c r="R519" s="284"/>
      <c r="V519" s="9"/>
    </row>
    <row r="520" spans="1:29" ht="15" customHeight="1" x14ac:dyDescent="0.25">
      <c r="A520" s="223"/>
      <c r="B520" s="215"/>
      <c r="C520" s="168" t="s">
        <v>128</v>
      </c>
      <c r="D520" s="142" t="s">
        <v>353</v>
      </c>
      <c r="E520" s="97">
        <v>590</v>
      </c>
      <c r="F520" s="100"/>
      <c r="G520" s="100"/>
      <c r="H520" s="236" t="str">
        <f>IF(MIN(F520:G520)&gt;=0,"","ERROR")</f>
        <v/>
      </c>
      <c r="I520" s="97">
        <v>590</v>
      </c>
      <c r="L520" s="332"/>
      <c r="M520" s="97"/>
      <c r="N520" s="304"/>
      <c r="O520" s="315"/>
      <c r="Q520" s="303"/>
      <c r="R520" s="284"/>
      <c r="V520" s="9"/>
    </row>
    <row r="521" spans="1:29" ht="15" customHeight="1" x14ac:dyDescent="0.25">
      <c r="A521" s="223"/>
      <c r="B521" s="215"/>
      <c r="C521" s="168" t="s">
        <v>124</v>
      </c>
      <c r="D521" s="142" t="s">
        <v>349</v>
      </c>
      <c r="E521" s="97">
        <v>591</v>
      </c>
      <c r="F521" s="100"/>
      <c r="G521" s="100"/>
      <c r="H521" s="236" t="str">
        <f>IF(MIN(F521:G521)&gt;=0,"","ERROR")</f>
        <v/>
      </c>
      <c r="I521" s="97">
        <v>591</v>
      </c>
      <c r="L521" s="332"/>
      <c r="M521" s="97"/>
      <c r="N521" s="304"/>
      <c r="O521" s="315"/>
      <c r="Q521" s="303"/>
      <c r="R521" s="284"/>
      <c r="V521" s="9"/>
    </row>
    <row r="522" spans="1:29" ht="15" customHeight="1" x14ac:dyDescent="0.25">
      <c r="A522" s="223"/>
      <c r="B522" s="215"/>
      <c r="C522" s="162" t="s">
        <v>271</v>
      </c>
      <c r="D522" s="145"/>
      <c r="E522" s="97">
        <v>247</v>
      </c>
      <c r="F522" s="208"/>
      <c r="G522" s="208"/>
      <c r="H522" s="78"/>
      <c r="I522" s="97">
        <v>247</v>
      </c>
      <c r="L522" s="332"/>
      <c r="M522" s="97"/>
      <c r="N522" s="304"/>
      <c r="O522" s="309"/>
      <c r="Q522" s="303"/>
      <c r="R522" s="284"/>
      <c r="V522" s="9"/>
    </row>
    <row r="523" spans="1:29" ht="15" customHeight="1" x14ac:dyDescent="0.25">
      <c r="A523" s="223"/>
      <c r="B523" s="215"/>
      <c r="C523" s="168" t="s">
        <v>128</v>
      </c>
      <c r="D523" s="142" t="s">
        <v>353</v>
      </c>
      <c r="E523" s="97">
        <v>433</v>
      </c>
      <c r="F523" s="100"/>
      <c r="G523" s="100"/>
      <c r="H523" s="236" t="str">
        <f>IF(MIN(F523:G523)&gt;=0,"","ERROR")</f>
        <v/>
      </c>
      <c r="I523" s="97">
        <v>433</v>
      </c>
      <c r="L523" s="332"/>
      <c r="M523" s="97"/>
      <c r="N523" s="304"/>
      <c r="O523" s="315"/>
      <c r="Q523" s="303"/>
      <c r="R523" s="284"/>
      <c r="V523" s="9"/>
    </row>
    <row r="524" spans="1:29" ht="15" customHeight="1" x14ac:dyDescent="0.25">
      <c r="A524" s="223"/>
      <c r="B524" s="215"/>
      <c r="C524" s="168" t="s">
        <v>124</v>
      </c>
      <c r="D524" s="142" t="s">
        <v>349</v>
      </c>
      <c r="E524" s="97">
        <v>432</v>
      </c>
      <c r="F524" s="100"/>
      <c r="G524" s="100"/>
      <c r="H524" s="236" t="str">
        <f>IF(MIN(F524:G524)&gt;=0,"","ERROR")</f>
        <v/>
      </c>
      <c r="I524" s="97">
        <v>432</v>
      </c>
      <c r="L524" s="332"/>
      <c r="M524" s="97"/>
      <c r="N524" s="304"/>
      <c r="O524" s="315"/>
      <c r="Q524" s="303"/>
      <c r="R524" s="284"/>
      <c r="V524" s="9"/>
    </row>
    <row r="525" spans="1:29" ht="15" customHeight="1" x14ac:dyDescent="0.25">
      <c r="A525" s="223"/>
      <c r="B525" s="215"/>
      <c r="C525" s="162" t="s">
        <v>260</v>
      </c>
      <c r="D525" s="145"/>
      <c r="E525" s="97">
        <v>592</v>
      </c>
      <c r="F525" s="208"/>
      <c r="G525" s="208"/>
      <c r="H525" s="78"/>
      <c r="I525" s="97">
        <v>592</v>
      </c>
      <c r="L525" s="332"/>
      <c r="M525" s="97"/>
      <c r="N525" s="304"/>
      <c r="O525" s="309"/>
      <c r="Q525" s="303"/>
      <c r="R525" s="284"/>
      <c r="V525" s="9"/>
    </row>
    <row r="526" spans="1:29" ht="15" customHeight="1" x14ac:dyDescent="0.25">
      <c r="A526" s="223"/>
      <c r="B526" s="215"/>
      <c r="C526" s="168" t="s">
        <v>128</v>
      </c>
      <c r="D526" s="142" t="s">
        <v>370</v>
      </c>
      <c r="E526" s="97">
        <v>593</v>
      </c>
      <c r="F526" s="100"/>
      <c r="G526" s="100"/>
      <c r="H526" s="236" t="str">
        <f t="shared" ref="H526:H536" si="1">IF(MIN(F526:G526)&gt;=0,"","ERROR")</f>
        <v/>
      </c>
      <c r="I526" s="97">
        <v>593</v>
      </c>
      <c r="L526" s="332"/>
      <c r="M526" s="97"/>
      <c r="N526" s="304"/>
      <c r="O526" s="315"/>
      <c r="Q526" s="303"/>
      <c r="R526" s="284"/>
      <c r="V526" s="9"/>
    </row>
    <row r="527" spans="1:29" ht="15" customHeight="1" x14ac:dyDescent="0.25">
      <c r="A527" s="223"/>
      <c r="B527" s="215"/>
      <c r="C527" s="168" t="s">
        <v>124</v>
      </c>
      <c r="D527" s="142" t="s">
        <v>305</v>
      </c>
      <c r="E527" s="97">
        <v>594</v>
      </c>
      <c r="F527" s="100"/>
      <c r="G527" s="100"/>
      <c r="H527" s="236" t="str">
        <f t="shared" si="1"/>
        <v/>
      </c>
      <c r="I527" s="97">
        <v>594</v>
      </c>
      <c r="L527" s="332"/>
      <c r="M527" s="97"/>
      <c r="N527" s="304"/>
      <c r="O527" s="315"/>
      <c r="Q527" s="303"/>
      <c r="R527" s="284"/>
      <c r="V527" s="9"/>
    </row>
    <row r="528" spans="1:29" ht="15" customHeight="1" x14ac:dyDescent="0.25">
      <c r="A528" s="223"/>
      <c r="B528" s="215"/>
      <c r="C528" s="162" t="s">
        <v>261</v>
      </c>
      <c r="D528" s="145"/>
      <c r="E528" s="97">
        <v>595</v>
      </c>
      <c r="F528" s="208"/>
      <c r="G528" s="208"/>
      <c r="H528" s="239"/>
      <c r="I528" s="97">
        <v>595</v>
      </c>
      <c r="L528" s="332"/>
      <c r="M528" s="97"/>
      <c r="N528" s="304"/>
      <c r="O528" s="309"/>
      <c r="Q528" s="303"/>
      <c r="R528" s="284"/>
      <c r="V528" s="9"/>
    </row>
    <row r="529" spans="1:29" ht="15" customHeight="1" x14ac:dyDescent="0.25">
      <c r="A529" s="223"/>
      <c r="B529" s="215"/>
      <c r="C529" s="168" t="s">
        <v>128</v>
      </c>
      <c r="D529" s="142" t="s">
        <v>371</v>
      </c>
      <c r="E529" s="97">
        <v>596</v>
      </c>
      <c r="F529" s="100"/>
      <c r="G529" s="100"/>
      <c r="H529" s="236" t="str">
        <f t="shared" si="1"/>
        <v/>
      </c>
      <c r="I529" s="97">
        <v>596</v>
      </c>
      <c r="L529" s="332"/>
      <c r="M529" s="97"/>
      <c r="N529" s="304"/>
      <c r="O529" s="315"/>
      <c r="Q529" s="303"/>
      <c r="R529" s="284"/>
      <c r="V529" s="9"/>
    </row>
    <row r="530" spans="1:29" ht="15" customHeight="1" x14ac:dyDescent="0.25">
      <c r="A530" s="223"/>
      <c r="B530" s="215"/>
      <c r="C530" s="168" t="s">
        <v>124</v>
      </c>
      <c r="D530" s="142" t="s">
        <v>305</v>
      </c>
      <c r="E530" s="97">
        <v>597</v>
      </c>
      <c r="F530" s="100"/>
      <c r="G530" s="100"/>
      <c r="H530" s="236" t="str">
        <f t="shared" si="1"/>
        <v/>
      </c>
      <c r="I530" s="97">
        <v>597</v>
      </c>
      <c r="L530" s="332"/>
      <c r="M530" s="97"/>
      <c r="N530" s="304"/>
      <c r="O530" s="315"/>
      <c r="Q530" s="303"/>
      <c r="R530" s="284"/>
      <c r="V530" s="9"/>
    </row>
    <row r="531" spans="1:29" ht="15" customHeight="1" x14ac:dyDescent="0.25">
      <c r="A531" s="223"/>
      <c r="B531" s="215"/>
      <c r="C531" s="162" t="s">
        <v>262</v>
      </c>
      <c r="D531" s="145"/>
      <c r="E531" s="97">
        <v>598</v>
      </c>
      <c r="F531" s="208"/>
      <c r="G531" s="208"/>
      <c r="H531" s="78"/>
      <c r="I531" s="97">
        <v>598</v>
      </c>
      <c r="L531" s="332"/>
      <c r="M531" s="97"/>
      <c r="N531" s="304"/>
      <c r="O531" s="309"/>
      <c r="Q531" s="303"/>
      <c r="R531" s="284"/>
      <c r="V531" s="9"/>
    </row>
    <row r="532" spans="1:29" ht="30" customHeight="1" x14ac:dyDescent="0.25">
      <c r="A532" s="223"/>
      <c r="B532" s="215"/>
      <c r="C532" s="168" t="s">
        <v>128</v>
      </c>
      <c r="D532" s="214" t="s">
        <v>368</v>
      </c>
      <c r="E532" s="97">
        <v>599</v>
      </c>
      <c r="F532" s="100"/>
      <c r="G532" s="100"/>
      <c r="H532" s="236" t="str">
        <f t="shared" si="1"/>
        <v/>
      </c>
      <c r="I532" s="97">
        <v>599</v>
      </c>
      <c r="L532" s="332"/>
      <c r="M532" s="97"/>
      <c r="N532" s="304"/>
      <c r="O532" s="315"/>
      <c r="Q532" s="303"/>
      <c r="R532" s="284"/>
      <c r="V532" s="9"/>
    </row>
    <row r="533" spans="1:29" ht="30" customHeight="1" x14ac:dyDescent="0.25">
      <c r="A533" s="223"/>
      <c r="B533" s="215"/>
      <c r="C533" s="168" t="s">
        <v>124</v>
      </c>
      <c r="D533" s="142" t="s">
        <v>366</v>
      </c>
      <c r="E533" s="97">
        <v>600</v>
      </c>
      <c r="F533" s="100"/>
      <c r="G533" s="100"/>
      <c r="H533" s="236" t="str">
        <f t="shared" si="1"/>
        <v/>
      </c>
      <c r="I533" s="97">
        <v>600</v>
      </c>
      <c r="L533" s="332"/>
      <c r="M533" s="97"/>
      <c r="N533" s="304"/>
      <c r="O533" s="315"/>
      <c r="Q533" s="303"/>
      <c r="R533" s="284"/>
      <c r="V533" s="9"/>
    </row>
    <row r="534" spans="1:29" ht="15" customHeight="1" x14ac:dyDescent="0.25">
      <c r="A534" s="223"/>
      <c r="B534" s="215"/>
      <c r="C534" s="162" t="s">
        <v>272</v>
      </c>
      <c r="D534" s="145"/>
      <c r="E534" s="97">
        <v>601</v>
      </c>
      <c r="F534" s="208"/>
      <c r="G534" s="208"/>
      <c r="H534" s="78"/>
      <c r="I534" s="97">
        <v>601</v>
      </c>
      <c r="L534" s="332"/>
      <c r="M534" s="97"/>
      <c r="N534" s="304"/>
      <c r="O534" s="309"/>
      <c r="Q534" s="303"/>
      <c r="R534" s="284"/>
      <c r="V534" s="9"/>
    </row>
    <row r="535" spans="1:29" ht="15" customHeight="1" x14ac:dyDescent="0.25">
      <c r="A535" s="223"/>
      <c r="B535" s="215"/>
      <c r="C535" s="168" t="s">
        <v>128</v>
      </c>
      <c r="D535" s="142" t="s">
        <v>353</v>
      </c>
      <c r="E535" s="97">
        <v>602</v>
      </c>
      <c r="F535" s="100"/>
      <c r="G535" s="100"/>
      <c r="H535" s="236" t="str">
        <f t="shared" si="1"/>
        <v/>
      </c>
      <c r="I535" s="97">
        <v>602</v>
      </c>
      <c r="L535" s="332"/>
      <c r="M535" s="97"/>
      <c r="N535" s="304"/>
      <c r="O535" s="315"/>
      <c r="Q535" s="303"/>
      <c r="R535" s="284"/>
      <c r="V535" s="9"/>
    </row>
    <row r="536" spans="1:29" ht="15" customHeight="1" x14ac:dyDescent="0.25">
      <c r="A536" s="223"/>
      <c r="B536" s="215"/>
      <c r="C536" s="168" t="s">
        <v>124</v>
      </c>
      <c r="D536" s="142" t="s">
        <v>349</v>
      </c>
      <c r="E536" s="97">
        <v>603</v>
      </c>
      <c r="F536" s="100"/>
      <c r="G536" s="100"/>
      <c r="H536" s="236" t="str">
        <f t="shared" si="1"/>
        <v/>
      </c>
      <c r="I536" s="97">
        <v>603</v>
      </c>
      <c r="L536" s="332"/>
      <c r="M536" s="97"/>
      <c r="N536" s="304"/>
      <c r="O536" s="315"/>
      <c r="Q536" s="303"/>
      <c r="R536" s="284"/>
      <c r="V536" s="9"/>
    </row>
    <row r="537" spans="1:29" s="2" customFormat="1" ht="15" customHeight="1" x14ac:dyDescent="0.3">
      <c r="A537" s="226"/>
      <c r="B537" s="215"/>
      <c r="C537" s="162" t="s">
        <v>273</v>
      </c>
      <c r="D537" s="145"/>
      <c r="E537" s="106">
        <v>258</v>
      </c>
      <c r="F537" s="208"/>
      <c r="G537" s="208"/>
      <c r="H537" s="78"/>
      <c r="I537" s="106">
        <v>258</v>
      </c>
      <c r="J537" s="278"/>
      <c r="K537" s="278"/>
      <c r="L537" s="332"/>
      <c r="M537" s="106"/>
      <c r="N537" s="304"/>
      <c r="O537" s="310"/>
      <c r="P537" s="1"/>
      <c r="Q537" s="303"/>
      <c r="R537" s="284"/>
      <c r="S537" s="316"/>
      <c r="T537" s="1"/>
      <c r="U537" s="1"/>
      <c r="V537" s="1"/>
      <c r="W537" s="1"/>
      <c r="X537" s="1"/>
      <c r="Y537" s="1"/>
      <c r="Z537" s="1"/>
      <c r="AA537" s="1"/>
      <c r="AB537" s="1"/>
      <c r="AC537" s="1"/>
    </row>
    <row r="538" spans="1:29" s="2" customFormat="1" ht="15" customHeight="1" x14ac:dyDescent="0.25">
      <c r="A538" s="226"/>
      <c r="B538" s="215"/>
      <c r="C538" s="168" t="s">
        <v>128</v>
      </c>
      <c r="D538" s="142" t="s">
        <v>372</v>
      </c>
      <c r="E538" s="106">
        <v>455</v>
      </c>
      <c r="F538" s="100"/>
      <c r="G538" s="100"/>
      <c r="H538" s="236" t="str">
        <f>IF(MIN(F538:G538)&gt;=0,"","ERROR")</f>
        <v/>
      </c>
      <c r="I538" s="106">
        <v>455</v>
      </c>
      <c r="J538" s="278"/>
      <c r="K538" s="278"/>
      <c r="L538" s="332"/>
      <c r="M538" s="106"/>
      <c r="N538" s="304"/>
      <c r="O538" s="315"/>
      <c r="P538" s="1"/>
      <c r="Q538" s="303"/>
      <c r="R538" s="284"/>
      <c r="S538" s="316"/>
      <c r="T538" s="1"/>
      <c r="U538" s="1"/>
      <c r="V538" s="1"/>
      <c r="W538" s="1"/>
      <c r="X538" s="1"/>
      <c r="Y538" s="1"/>
      <c r="Z538" s="1"/>
      <c r="AA538" s="1"/>
      <c r="AB538" s="1"/>
      <c r="AC538" s="1"/>
    </row>
    <row r="539" spans="1:29" s="2" customFormat="1" ht="15" customHeight="1" x14ac:dyDescent="0.25">
      <c r="A539" s="226"/>
      <c r="B539" s="215"/>
      <c r="C539" s="168" t="s">
        <v>124</v>
      </c>
      <c r="D539" s="142" t="s">
        <v>305</v>
      </c>
      <c r="E539" s="106">
        <v>454</v>
      </c>
      <c r="F539" s="100"/>
      <c r="G539" s="100"/>
      <c r="H539" s="236" t="str">
        <f>IF(MIN(F539:G539)&gt;=0,"","ERROR")</f>
        <v/>
      </c>
      <c r="I539" s="106">
        <v>454</v>
      </c>
      <c r="J539" s="278"/>
      <c r="K539" s="278"/>
      <c r="L539" s="332"/>
      <c r="M539" s="106"/>
      <c r="N539" s="304"/>
      <c r="O539" s="315"/>
      <c r="P539" s="1"/>
      <c r="Q539" s="303"/>
      <c r="R539" s="284"/>
      <c r="S539" s="316"/>
      <c r="T539" s="1"/>
      <c r="U539" s="1"/>
      <c r="V539" s="1"/>
      <c r="W539" s="1"/>
      <c r="X539" s="1"/>
      <c r="Y539" s="1"/>
      <c r="Z539" s="1"/>
      <c r="AA539" s="1"/>
      <c r="AB539" s="1"/>
      <c r="AC539" s="1"/>
    </row>
    <row r="540" spans="1:29" ht="15" customHeight="1" x14ac:dyDescent="0.3">
      <c r="A540" s="223"/>
      <c r="B540" s="215"/>
      <c r="C540" s="162" t="s">
        <v>274</v>
      </c>
      <c r="D540" s="145"/>
      <c r="E540" s="106">
        <v>259</v>
      </c>
      <c r="F540" s="208"/>
      <c r="G540" s="208"/>
      <c r="H540" s="78"/>
      <c r="I540" s="106">
        <v>259</v>
      </c>
      <c r="L540" s="332"/>
      <c r="M540" s="106"/>
      <c r="N540" s="304"/>
      <c r="O540" s="310"/>
      <c r="Q540" s="303"/>
      <c r="R540" s="284"/>
      <c r="V540" s="9"/>
    </row>
    <row r="541" spans="1:29" ht="15" customHeight="1" x14ac:dyDescent="0.25">
      <c r="A541" s="223"/>
      <c r="B541" s="215"/>
      <c r="C541" s="168" t="s">
        <v>128</v>
      </c>
      <c r="D541" s="142" t="s">
        <v>373</v>
      </c>
      <c r="E541" s="106">
        <v>457</v>
      </c>
      <c r="F541" s="100"/>
      <c r="G541" s="100"/>
      <c r="H541" s="236" t="str">
        <f>IF(MIN(F541:G541)&gt;=0,"","ERROR")</f>
        <v/>
      </c>
      <c r="I541" s="106">
        <v>457</v>
      </c>
      <c r="L541" s="332"/>
      <c r="M541" s="106"/>
      <c r="N541" s="304"/>
      <c r="O541" s="315"/>
      <c r="Q541" s="303"/>
      <c r="R541" s="284"/>
      <c r="V541" s="9"/>
    </row>
    <row r="542" spans="1:29" ht="15" customHeight="1" x14ac:dyDescent="0.25">
      <c r="A542" s="223"/>
      <c r="B542" s="215"/>
      <c r="C542" s="168" t="s">
        <v>124</v>
      </c>
      <c r="D542" s="142" t="s">
        <v>305</v>
      </c>
      <c r="E542" s="106">
        <v>456</v>
      </c>
      <c r="F542" s="100"/>
      <c r="G542" s="100"/>
      <c r="H542" s="236" t="str">
        <f>IF(MIN(F542:G542)&gt;=0,"","ERROR")</f>
        <v/>
      </c>
      <c r="I542" s="106">
        <v>456</v>
      </c>
      <c r="L542" s="332"/>
      <c r="M542" s="106"/>
      <c r="N542" s="304"/>
      <c r="O542" s="315"/>
      <c r="Q542" s="303"/>
      <c r="R542" s="284"/>
      <c r="V542" s="9"/>
    </row>
    <row r="543" spans="1:29" ht="15" customHeight="1" x14ac:dyDescent="0.25">
      <c r="A543" s="223"/>
      <c r="B543" s="215"/>
      <c r="C543" s="162" t="s">
        <v>275</v>
      </c>
      <c r="D543" s="145"/>
      <c r="E543" s="97">
        <v>604</v>
      </c>
      <c r="F543" s="208"/>
      <c r="G543" s="208"/>
      <c r="H543" s="78"/>
      <c r="I543" s="97">
        <v>604</v>
      </c>
      <c r="L543" s="332"/>
      <c r="M543" s="97"/>
      <c r="N543" s="304"/>
      <c r="O543" s="309"/>
      <c r="Q543" s="303"/>
      <c r="R543" s="284"/>
      <c r="V543" s="9"/>
    </row>
    <row r="544" spans="1:29" ht="15" customHeight="1" x14ac:dyDescent="0.25">
      <c r="A544" s="223"/>
      <c r="B544" s="215"/>
      <c r="C544" s="168" t="s">
        <v>128</v>
      </c>
      <c r="D544" s="142" t="s">
        <v>370</v>
      </c>
      <c r="E544" s="97">
        <v>605</v>
      </c>
      <c r="F544" s="100"/>
      <c r="G544" s="100"/>
      <c r="H544" s="236" t="str">
        <f>IF(MIN(F544:G544)&gt;=0,"","ERROR")</f>
        <v/>
      </c>
      <c r="I544" s="97">
        <v>605</v>
      </c>
      <c r="L544" s="332"/>
      <c r="M544" s="97"/>
      <c r="N544" s="278"/>
      <c r="O544" s="315"/>
      <c r="P544" s="315"/>
      <c r="Q544" s="303"/>
      <c r="R544" s="284"/>
      <c r="V544" s="9"/>
    </row>
    <row r="545" spans="1:22" ht="15" customHeight="1" x14ac:dyDescent="0.25">
      <c r="A545" s="223"/>
      <c r="B545" s="215"/>
      <c r="C545" s="168" t="s">
        <v>124</v>
      </c>
      <c r="D545" s="142" t="s">
        <v>305</v>
      </c>
      <c r="E545" s="97">
        <v>606</v>
      </c>
      <c r="F545" s="100"/>
      <c r="G545" s="100"/>
      <c r="H545" s="236" t="str">
        <f>IF(MIN(F545:G545)&gt;=0,"","ERROR")</f>
        <v/>
      </c>
      <c r="I545" s="97">
        <v>606</v>
      </c>
      <c r="L545" s="332"/>
      <c r="M545" s="97"/>
      <c r="N545" s="278"/>
      <c r="O545" s="315"/>
      <c r="P545" s="315"/>
      <c r="Q545" s="303"/>
      <c r="R545" s="284"/>
      <c r="V545" s="9"/>
    </row>
    <row r="546" spans="1:22" ht="15" customHeight="1" x14ac:dyDescent="0.25">
      <c r="A546" s="223"/>
      <c r="B546" s="215"/>
      <c r="C546" s="127" t="s">
        <v>276</v>
      </c>
      <c r="D546" s="145"/>
      <c r="E546" s="106">
        <v>262</v>
      </c>
      <c r="F546" s="208"/>
      <c r="G546" s="208"/>
      <c r="H546" s="78"/>
      <c r="I546" s="106">
        <v>262</v>
      </c>
      <c r="L546" s="332"/>
      <c r="M546" s="106"/>
      <c r="N546" s="304"/>
      <c r="O546" s="309"/>
      <c r="Q546" s="303"/>
      <c r="R546" s="284"/>
      <c r="V546" s="9"/>
    </row>
    <row r="547" spans="1:22" ht="30" customHeight="1" x14ac:dyDescent="0.25">
      <c r="A547" s="223"/>
      <c r="B547" s="215"/>
      <c r="C547" s="168" t="s">
        <v>128</v>
      </c>
      <c r="D547" s="214" t="s">
        <v>368</v>
      </c>
      <c r="E547" s="106">
        <v>463</v>
      </c>
      <c r="F547" s="100"/>
      <c r="G547" s="100"/>
      <c r="H547" s="236" t="str">
        <f>IF(MIN(F547:G547)&gt;=0,"","ERROR")</f>
        <v/>
      </c>
      <c r="I547" s="106">
        <v>463</v>
      </c>
      <c r="L547" s="332"/>
      <c r="M547" s="106"/>
      <c r="N547" s="304"/>
      <c r="O547" s="315"/>
      <c r="Q547" s="303"/>
      <c r="R547" s="284"/>
      <c r="V547" s="9"/>
    </row>
    <row r="548" spans="1:22" ht="30" customHeight="1" x14ac:dyDescent="0.25">
      <c r="A548" s="223"/>
      <c r="B548" s="215"/>
      <c r="C548" s="168" t="s">
        <v>124</v>
      </c>
      <c r="D548" s="142" t="s">
        <v>366</v>
      </c>
      <c r="E548" s="106">
        <v>462</v>
      </c>
      <c r="F548" s="100"/>
      <c r="G548" s="100"/>
      <c r="H548" s="236" t="str">
        <f>IF(MIN(F548:G548)&gt;=0,"","ERROR")</f>
        <v/>
      </c>
      <c r="I548" s="106">
        <v>462</v>
      </c>
      <c r="L548" s="332"/>
      <c r="M548" s="106"/>
      <c r="N548" s="304"/>
      <c r="O548" s="315"/>
      <c r="Q548" s="303"/>
      <c r="R548" s="284"/>
      <c r="V548" s="9"/>
    </row>
    <row r="549" spans="1:22" ht="15" customHeight="1" x14ac:dyDescent="0.25">
      <c r="A549" s="223"/>
      <c r="B549" s="215"/>
      <c r="C549" s="95" t="s">
        <v>83</v>
      </c>
      <c r="D549" s="145"/>
      <c r="E549" s="104">
        <v>263</v>
      </c>
      <c r="F549" s="100"/>
      <c r="G549" s="100"/>
      <c r="H549" s="78"/>
      <c r="I549" s="106">
        <v>263</v>
      </c>
      <c r="L549" s="332"/>
      <c r="M549" s="106"/>
      <c r="N549" s="278"/>
      <c r="O549" s="103" t="str">
        <f>IF(F549&gt;=SUM(F453:F499,F502:F548),"","ERROR")</f>
        <v/>
      </c>
      <c r="P549" s="103" t="str">
        <f>IF(G549&gt;=SUM(G453:G499,G502:G548),"","ERROR")</f>
        <v/>
      </c>
      <c r="Q549" s="303"/>
      <c r="R549" s="284"/>
      <c r="V549" s="9"/>
    </row>
    <row r="550" spans="1:22" ht="15" customHeight="1" x14ac:dyDescent="0.25">
      <c r="A550" s="223"/>
      <c r="B550" s="215"/>
      <c r="C550" s="81"/>
      <c r="D550" s="16"/>
      <c r="E550" s="16"/>
      <c r="F550" s="320"/>
      <c r="G550" s="320"/>
      <c r="H550" s="320"/>
      <c r="I550" s="106"/>
      <c r="L550" s="332"/>
      <c r="M550" s="106"/>
      <c r="N550" s="278"/>
      <c r="O550" s="82"/>
      <c r="Q550" s="303"/>
      <c r="R550" s="284"/>
      <c r="V550" s="9"/>
    </row>
    <row r="551" spans="1:22" ht="15.5" x14ac:dyDescent="0.35">
      <c r="A551" s="223"/>
      <c r="B551" s="254" t="s">
        <v>1</v>
      </c>
      <c r="C551" s="80"/>
      <c r="D551" s="135"/>
      <c r="E551" s="135"/>
      <c r="F551" s="80"/>
      <c r="G551" s="80"/>
      <c r="H551" s="80"/>
      <c r="I551" s="106"/>
      <c r="L551" s="332"/>
      <c r="M551" s="106"/>
      <c r="N551" s="278"/>
      <c r="O551" s="117"/>
      <c r="Q551" s="303"/>
      <c r="R551" s="284"/>
      <c r="V551" s="9"/>
    </row>
    <row r="552" spans="1:22" ht="15" customHeight="1" x14ac:dyDescent="0.35">
      <c r="A552" s="223"/>
      <c r="B552" s="252"/>
      <c r="C552" s="15"/>
      <c r="D552" s="34"/>
      <c r="E552" s="34"/>
      <c r="F552" s="15"/>
      <c r="G552" s="15"/>
      <c r="H552" s="26"/>
      <c r="I552" s="106"/>
      <c r="L552" s="332"/>
      <c r="M552" s="106"/>
      <c r="N552" s="278"/>
      <c r="O552" s="117"/>
      <c r="Q552" s="303"/>
      <c r="R552" s="284"/>
      <c r="V552" s="9"/>
    </row>
    <row r="553" spans="1:22" ht="25" customHeight="1" x14ac:dyDescent="0.35">
      <c r="A553" s="223"/>
      <c r="B553" s="253"/>
      <c r="C553" s="15"/>
      <c r="D553" s="369" t="s">
        <v>277</v>
      </c>
      <c r="E553" s="137"/>
      <c r="F553" s="373" t="s">
        <v>20</v>
      </c>
      <c r="G553" s="358" t="s">
        <v>102</v>
      </c>
      <c r="H553" s="83"/>
      <c r="I553" s="106"/>
      <c r="L553" s="332"/>
      <c r="M553" s="106"/>
      <c r="N553" s="278"/>
      <c r="O553" s="117"/>
      <c r="Q553" s="303"/>
      <c r="R553" s="284"/>
      <c r="V553" s="9"/>
    </row>
    <row r="554" spans="1:22" ht="25" customHeight="1" x14ac:dyDescent="0.35">
      <c r="A554" s="223"/>
      <c r="B554" s="253"/>
      <c r="C554" s="15"/>
      <c r="D554" s="370"/>
      <c r="E554" s="138"/>
      <c r="F554" s="374"/>
      <c r="G554" s="359"/>
      <c r="H554" s="83"/>
      <c r="I554" s="106"/>
      <c r="L554" s="332"/>
      <c r="M554" s="106"/>
      <c r="N554" s="304"/>
      <c r="O554" s="117"/>
      <c r="Q554" s="303"/>
      <c r="R554" s="284"/>
      <c r="V554" s="9"/>
    </row>
    <row r="555" spans="1:22" ht="25" customHeight="1" x14ac:dyDescent="0.35">
      <c r="A555" s="223"/>
      <c r="B555" s="253"/>
      <c r="C555" s="15"/>
      <c r="D555" s="138"/>
      <c r="E555" s="202"/>
      <c r="F555" s="101" t="s">
        <v>7</v>
      </c>
      <c r="G555" s="15"/>
      <c r="H555" s="83"/>
      <c r="I555" s="106"/>
      <c r="L555" s="332"/>
      <c r="M555" s="106"/>
      <c r="N555" s="304"/>
      <c r="O555" s="117"/>
      <c r="Q555" s="303"/>
      <c r="R555" s="284"/>
      <c r="V555" s="9"/>
    </row>
    <row r="556" spans="1:22" ht="15" customHeight="1" x14ac:dyDescent="0.25">
      <c r="A556" s="223"/>
      <c r="B556" s="219"/>
      <c r="C556" s="186" t="s">
        <v>246</v>
      </c>
      <c r="D556" s="142" t="s">
        <v>374</v>
      </c>
      <c r="E556" s="105">
        <v>607</v>
      </c>
      <c r="F556" s="232"/>
      <c r="G556" s="320"/>
      <c r="I556" s="106">
        <v>607</v>
      </c>
      <c r="L556" s="332"/>
      <c r="M556" s="106"/>
      <c r="N556" s="304"/>
      <c r="O556" s="82"/>
      <c r="Q556" s="303"/>
      <c r="R556" s="284"/>
      <c r="V556" s="9"/>
    </row>
    <row r="557" spans="1:22" ht="15" customHeight="1" x14ac:dyDescent="0.25">
      <c r="A557" s="223"/>
      <c r="B557" s="219"/>
      <c r="C557" s="186" t="s">
        <v>263</v>
      </c>
      <c r="D557" s="142" t="s">
        <v>375</v>
      </c>
      <c r="E557" s="97">
        <v>608</v>
      </c>
      <c r="F557" s="232"/>
      <c r="G557" s="320"/>
      <c r="I557" s="97">
        <v>608</v>
      </c>
      <c r="L557" s="332"/>
      <c r="M557" s="97"/>
      <c r="N557" s="304"/>
      <c r="O557" s="82"/>
      <c r="Q557" s="303"/>
      <c r="R557" s="284"/>
      <c r="V557" s="9"/>
    </row>
    <row r="558" spans="1:22" ht="15" customHeight="1" x14ac:dyDescent="0.25">
      <c r="A558" s="223"/>
      <c r="B558" s="219"/>
      <c r="C558" s="186" t="s">
        <v>264</v>
      </c>
      <c r="D558" s="142" t="s">
        <v>393</v>
      </c>
      <c r="E558" s="97">
        <v>609</v>
      </c>
      <c r="F558" s="232"/>
      <c r="G558" s="320"/>
      <c r="I558" s="97">
        <v>609</v>
      </c>
      <c r="L558" s="332"/>
      <c r="M558" s="97"/>
      <c r="N558" s="304"/>
      <c r="O558" s="82"/>
      <c r="Q558" s="303"/>
      <c r="R558" s="284"/>
      <c r="V558" s="9"/>
    </row>
    <row r="559" spans="1:22" ht="15" customHeight="1" x14ac:dyDescent="0.25">
      <c r="A559" s="223"/>
      <c r="B559" s="219"/>
      <c r="C559" s="186" t="s">
        <v>84</v>
      </c>
      <c r="D559" s="145"/>
      <c r="E559" s="106">
        <v>268</v>
      </c>
      <c r="F559" s="230"/>
      <c r="G559" s="320"/>
      <c r="I559" s="106">
        <v>268</v>
      </c>
      <c r="L559" s="332"/>
      <c r="M559" s="106"/>
      <c r="N559" s="304"/>
      <c r="O559" s="82"/>
      <c r="Q559" s="303"/>
      <c r="R559" s="284"/>
      <c r="V559" s="9"/>
    </row>
    <row r="560" spans="1:22" ht="15" customHeight="1" x14ac:dyDescent="0.25">
      <c r="A560" s="223"/>
      <c r="B560" s="219"/>
      <c r="C560" s="186" t="s">
        <v>78</v>
      </c>
      <c r="D560" s="142" t="s">
        <v>376</v>
      </c>
      <c r="E560" s="106">
        <v>210</v>
      </c>
      <c r="F560" s="232"/>
      <c r="G560" s="236" t="str">
        <f>IF(F560&gt;=0,"","ERROR")</f>
        <v/>
      </c>
      <c r="I560" s="106">
        <v>210</v>
      </c>
      <c r="L560" s="332"/>
      <c r="M560" s="106"/>
      <c r="N560" s="304"/>
      <c r="O560" s="82"/>
      <c r="Q560" s="303"/>
      <c r="R560" s="284"/>
      <c r="V560" s="9"/>
    </row>
    <row r="561" spans="1:22" ht="15" customHeight="1" x14ac:dyDescent="0.25">
      <c r="A561" s="223"/>
      <c r="B561" s="219"/>
      <c r="C561" s="186" t="s">
        <v>79</v>
      </c>
      <c r="D561" s="142" t="s">
        <v>377</v>
      </c>
      <c r="E561" s="106">
        <v>212</v>
      </c>
      <c r="F561" s="230"/>
      <c r="G561" s="236" t="str">
        <f>IF(AND(F561&lt;=F560,F561&gt;=0),"","ERROR")</f>
        <v/>
      </c>
      <c r="I561" s="106">
        <v>212</v>
      </c>
      <c r="L561" s="332"/>
      <c r="M561" s="106"/>
      <c r="N561" s="278"/>
      <c r="O561" s="82"/>
      <c r="Q561" s="303"/>
      <c r="R561" s="284"/>
      <c r="V561" s="9"/>
    </row>
    <row r="562" spans="1:22" ht="15" customHeight="1" x14ac:dyDescent="0.25">
      <c r="A562" s="223"/>
      <c r="B562" s="219"/>
      <c r="C562" s="186" t="s">
        <v>67</v>
      </c>
      <c r="D562" s="142" t="s">
        <v>394</v>
      </c>
      <c r="E562" s="106">
        <v>182</v>
      </c>
      <c r="F562" s="230"/>
      <c r="G562" s="236" t="str">
        <f>IF(F562&gt;=0,"","ERROR")</f>
        <v/>
      </c>
      <c r="I562" s="106">
        <v>182</v>
      </c>
      <c r="L562" s="332"/>
      <c r="M562" s="106"/>
      <c r="N562" s="278"/>
      <c r="O562" s="82"/>
      <c r="Q562" s="303"/>
      <c r="R562" s="284"/>
      <c r="V562" s="9"/>
    </row>
    <row r="563" spans="1:22" ht="22.5" customHeight="1" x14ac:dyDescent="0.25">
      <c r="A563" s="223"/>
      <c r="B563" s="219"/>
      <c r="C563" s="96" t="s">
        <v>0</v>
      </c>
      <c r="D563" s="195">
        <v>13</v>
      </c>
      <c r="E563" s="104">
        <v>270</v>
      </c>
      <c r="F563" s="231"/>
      <c r="G563" s="320"/>
      <c r="I563" s="106">
        <v>270</v>
      </c>
      <c r="J563" s="9"/>
      <c r="K563" s="9"/>
      <c r="L563" s="332"/>
      <c r="M563" s="106"/>
      <c r="N563" s="278"/>
      <c r="O563" s="318"/>
      <c r="Q563" s="303"/>
      <c r="R563" s="284"/>
      <c r="V563" s="9"/>
    </row>
    <row r="564" spans="1:22" ht="6" customHeight="1" x14ac:dyDescent="0.25">
      <c r="A564" s="223"/>
      <c r="B564" s="82"/>
      <c r="C564" s="37"/>
      <c r="D564" s="159"/>
      <c r="E564" s="159"/>
      <c r="F564" s="37"/>
      <c r="G564" s="37"/>
      <c r="H564" s="37"/>
      <c r="I564" s="37"/>
      <c r="J564" s="37"/>
      <c r="K564" s="37"/>
      <c r="L564" s="37"/>
      <c r="M564" s="97"/>
      <c r="N564" s="211"/>
      <c r="O564" s="82"/>
      <c r="V564" s="9"/>
    </row>
    <row r="565" spans="1:22" ht="22.5" customHeight="1" x14ac:dyDescent="0.25">
      <c r="M565" s="97"/>
    </row>
    <row r="566" spans="1:22" x14ac:dyDescent="0.25">
      <c r="M566" s="97"/>
    </row>
    <row r="567" spans="1:22" ht="15" customHeight="1" x14ac:dyDescent="0.25">
      <c r="C567" s="279"/>
      <c r="D567" s="279"/>
      <c r="E567" s="279"/>
      <c r="F567" s="279"/>
      <c r="G567" s="279" t="s">
        <v>428</v>
      </c>
      <c r="H567" s="279"/>
      <c r="I567" s="279"/>
      <c r="J567" s="279"/>
      <c r="K567" s="279" t="s">
        <v>429</v>
      </c>
      <c r="L567" s="279" t="s">
        <v>430</v>
      </c>
      <c r="M567" s="97"/>
    </row>
    <row r="568" spans="1:22" x14ac:dyDescent="0.25">
      <c r="J568" s="321"/>
      <c r="K568" s="321"/>
      <c r="L568" s="356" t="s">
        <v>221</v>
      </c>
      <c r="M568" s="97"/>
      <c r="S568" s="9"/>
    </row>
    <row r="569" spans="1:22" x14ac:dyDescent="0.25">
      <c r="J569" s="321"/>
      <c r="K569" s="321"/>
      <c r="L569" s="357"/>
      <c r="M569" s="97"/>
      <c r="S569" s="9"/>
    </row>
    <row r="570" spans="1:22" ht="18" x14ac:dyDescent="0.25">
      <c r="C570" s="336" t="s">
        <v>470</v>
      </c>
      <c r="J570" s="321"/>
      <c r="K570" s="321"/>
      <c r="L570" s="281" t="s">
        <v>451</v>
      </c>
      <c r="M570" s="97"/>
      <c r="S570" s="9"/>
    </row>
    <row r="571" spans="1:22" ht="30" customHeight="1" thickBot="1" x14ac:dyDescent="0.3">
      <c r="G571" s="354" t="s">
        <v>467</v>
      </c>
      <c r="H571" s="354"/>
      <c r="I571" s="354"/>
      <c r="J571" s="355"/>
      <c r="K571" s="291" t="s">
        <v>431</v>
      </c>
      <c r="L571" s="337" t="str">
        <f>IF(ISBLANK(L15),"",L15)</f>
        <v/>
      </c>
      <c r="M571" s="97">
        <v>1004</v>
      </c>
      <c r="S571" s="9"/>
    </row>
    <row r="572" spans="1:22" ht="30" customHeight="1" thickTop="1" thickBot="1" x14ac:dyDescent="0.3">
      <c r="G572" s="350" t="s">
        <v>468</v>
      </c>
      <c r="H572" s="350"/>
      <c r="I572" s="350"/>
      <c r="J572" s="351"/>
      <c r="K572" s="140" t="s">
        <v>432</v>
      </c>
      <c r="L572" s="337" t="str">
        <f>IF(ISBLANK(L33),"",L33)</f>
        <v/>
      </c>
      <c r="M572" s="97">
        <v>1016</v>
      </c>
      <c r="S572" s="9"/>
    </row>
    <row r="573" spans="1:22" ht="30" customHeight="1" thickTop="1" thickBot="1" x14ac:dyDescent="0.3">
      <c r="G573" s="350" t="s">
        <v>433</v>
      </c>
      <c r="H573" s="350"/>
      <c r="I573" s="350"/>
      <c r="J573" s="351"/>
      <c r="K573" s="140" t="s">
        <v>434</v>
      </c>
      <c r="L573" s="337" t="str">
        <f>IF(ISBLANK(L39),"",L39)</f>
        <v/>
      </c>
      <c r="M573" s="97">
        <v>1503</v>
      </c>
      <c r="S573" s="9"/>
    </row>
    <row r="574" spans="1:22" ht="30" customHeight="1" thickTop="1" thickBot="1" x14ac:dyDescent="0.3">
      <c r="G574" s="350" t="s">
        <v>435</v>
      </c>
      <c r="H574" s="350"/>
      <c r="I574" s="350"/>
      <c r="J574" s="351"/>
      <c r="K574" s="140" t="s">
        <v>436</v>
      </c>
      <c r="L574" s="337" t="str">
        <f>IF(ISBLANK(L43),"",L43)</f>
        <v/>
      </c>
      <c r="M574" s="97">
        <v>1506</v>
      </c>
      <c r="S574" s="9"/>
    </row>
    <row r="575" spans="1:22" ht="30" customHeight="1" thickTop="1" thickBot="1" x14ac:dyDescent="0.3">
      <c r="G575" s="350" t="s">
        <v>437</v>
      </c>
      <c r="H575" s="350"/>
      <c r="I575" s="350"/>
      <c r="J575" s="351"/>
      <c r="K575" s="140" t="s">
        <v>465</v>
      </c>
      <c r="L575" s="337" t="str">
        <f>IF(ISBLANK(L125),"",L125)</f>
        <v/>
      </c>
      <c r="M575" s="97">
        <v>1077</v>
      </c>
      <c r="S575" s="9"/>
    </row>
    <row r="576" spans="1:22" ht="30" customHeight="1" thickTop="1" thickBot="1" x14ac:dyDescent="0.3">
      <c r="G576" s="350" t="s">
        <v>438</v>
      </c>
      <c r="H576" s="350"/>
      <c r="I576" s="350"/>
      <c r="J576" s="351"/>
      <c r="K576" s="140" t="s">
        <v>466</v>
      </c>
      <c r="L576" s="337" t="str">
        <f>IF(ISBLANK(L151),"",L151)</f>
        <v/>
      </c>
      <c r="M576" s="106">
        <v>1091</v>
      </c>
      <c r="S576" s="9"/>
    </row>
    <row r="577" spans="2:21" ht="30" customHeight="1" thickTop="1" thickBot="1" x14ac:dyDescent="0.3">
      <c r="G577" s="350" t="s">
        <v>439</v>
      </c>
      <c r="H577" s="350"/>
      <c r="I577" s="350"/>
      <c r="J577" s="351"/>
      <c r="K577" s="140" t="s">
        <v>440</v>
      </c>
      <c r="L577" s="337" t="str">
        <f>IF(ISBLANK(L161),"",L161)</f>
        <v/>
      </c>
      <c r="M577" s="97">
        <v>1096</v>
      </c>
      <c r="S577" s="9"/>
    </row>
    <row r="578" spans="2:21" ht="30" customHeight="1" thickTop="1" thickBot="1" x14ac:dyDescent="0.3">
      <c r="G578" s="350" t="s">
        <v>441</v>
      </c>
      <c r="H578" s="350"/>
      <c r="I578" s="350"/>
      <c r="J578" s="351"/>
      <c r="K578" s="140" t="s">
        <v>442</v>
      </c>
      <c r="L578" s="337" t="str">
        <f>IF(ISBLANK(L169),"",L169)</f>
        <v/>
      </c>
      <c r="M578" s="97">
        <v>1099</v>
      </c>
      <c r="S578" s="9"/>
    </row>
    <row r="579" spans="2:21" ht="30" customHeight="1" thickTop="1" thickBot="1" x14ac:dyDescent="0.3">
      <c r="G579" s="350" t="s">
        <v>443</v>
      </c>
      <c r="H579" s="350"/>
      <c r="I579" s="350"/>
      <c r="J579" s="351"/>
      <c r="K579" s="140" t="s">
        <v>444</v>
      </c>
      <c r="L579" s="337" t="str">
        <f>IF(ISBLANK(L177),"",L177)</f>
        <v/>
      </c>
      <c r="M579" s="97">
        <v>1102</v>
      </c>
      <c r="S579" s="9"/>
    </row>
    <row r="580" spans="2:21" ht="30" customHeight="1" thickTop="1" thickBot="1" x14ac:dyDescent="0.3">
      <c r="G580" s="350" t="s">
        <v>445</v>
      </c>
      <c r="H580" s="350"/>
      <c r="I580" s="350"/>
      <c r="J580" s="351"/>
      <c r="K580" s="140" t="s">
        <v>446</v>
      </c>
      <c r="L580" s="337" t="str">
        <f>IF(ISBLANK(L189),"",L189)</f>
        <v/>
      </c>
      <c r="M580" s="97">
        <v>1108</v>
      </c>
      <c r="S580" s="9"/>
    </row>
    <row r="581" spans="2:21" ht="30" customHeight="1" thickTop="1" thickBot="1" x14ac:dyDescent="0.3">
      <c r="G581" s="350" t="s">
        <v>447</v>
      </c>
      <c r="H581" s="350"/>
      <c r="I581" s="350"/>
      <c r="J581" s="351"/>
      <c r="K581" s="140" t="s">
        <v>448</v>
      </c>
      <c r="L581" s="337" t="str">
        <f>IF(ISBLANK(L190),"",L190)</f>
        <v/>
      </c>
      <c r="M581" s="97">
        <v>1109</v>
      </c>
      <c r="S581" s="9"/>
    </row>
    <row r="582" spans="2:21" ht="30" customHeight="1" thickTop="1" thickBot="1" x14ac:dyDescent="0.3">
      <c r="G582" s="350" t="s">
        <v>455</v>
      </c>
      <c r="H582" s="350"/>
      <c r="I582" s="350"/>
      <c r="J582" s="351"/>
      <c r="K582" s="140" t="s">
        <v>457</v>
      </c>
      <c r="L582" s="337" t="str">
        <f>IF(ISBLANK(L276),"",L276)</f>
        <v/>
      </c>
      <c r="M582" s="106">
        <v>1297</v>
      </c>
      <c r="S582" s="9"/>
    </row>
    <row r="583" spans="2:21" ht="30" customHeight="1" thickTop="1" thickBot="1" x14ac:dyDescent="0.3">
      <c r="G583" s="350" t="s">
        <v>456</v>
      </c>
      <c r="H583" s="350"/>
      <c r="I583" s="350"/>
      <c r="J583" s="351"/>
      <c r="K583" s="140" t="s">
        <v>458</v>
      </c>
      <c r="L583" s="337" t="str">
        <f>IF(ISBLANK(L277),"",L277)</f>
        <v/>
      </c>
      <c r="M583" s="106">
        <v>1296</v>
      </c>
      <c r="S583" s="9"/>
    </row>
    <row r="584" spans="2:21" s="342" customFormat="1" ht="30" hidden="1" customHeight="1" thickTop="1" x14ac:dyDescent="0.25"/>
    <row r="585" spans="2:21" ht="30" customHeight="1" thickTop="1" thickBot="1" x14ac:dyDescent="0.3">
      <c r="E585" s="321"/>
      <c r="G585" s="350" t="s">
        <v>449</v>
      </c>
      <c r="H585" s="350"/>
      <c r="I585" s="350"/>
      <c r="J585" s="351"/>
      <c r="K585" s="140" t="s">
        <v>450</v>
      </c>
      <c r="L585" s="337" t="str">
        <f>IF(ISBLANK(L278),"",L278)</f>
        <v/>
      </c>
      <c r="M585" s="106">
        <v>1153</v>
      </c>
      <c r="S585" s="9"/>
      <c r="U585" s="321"/>
    </row>
    <row r="586" spans="2:21" s="342" customFormat="1" ht="30" hidden="1" customHeight="1" thickTop="1" x14ac:dyDescent="0.25"/>
    <row r="587" spans="2:21" ht="30" customHeight="1" thickTop="1" thickBot="1" x14ac:dyDescent="0.3">
      <c r="E587" s="321"/>
      <c r="G587" s="350" t="s">
        <v>459</v>
      </c>
      <c r="H587" s="350"/>
      <c r="I587" s="350"/>
      <c r="J587" s="351"/>
      <c r="K587" s="140" t="s">
        <v>460</v>
      </c>
      <c r="L587" s="337" t="str">
        <f>IF(ISBLANK(L289),"",L289)</f>
        <v/>
      </c>
      <c r="M587" s="106">
        <v>1303</v>
      </c>
      <c r="S587" s="9"/>
      <c r="U587" s="321"/>
    </row>
    <row r="588" spans="2:21" ht="30" customHeight="1" thickTop="1" thickBot="1" x14ac:dyDescent="0.3">
      <c r="E588" s="321"/>
      <c r="F588" s="321"/>
      <c r="G588" s="350" t="s">
        <v>461</v>
      </c>
      <c r="H588" s="350"/>
      <c r="I588" s="350"/>
      <c r="J588" s="351"/>
      <c r="K588" s="140" t="s">
        <v>462</v>
      </c>
      <c r="L588" s="337" t="str">
        <f>IF(ISBLANK(L291),"",L291)</f>
        <v/>
      </c>
      <c r="M588" s="106">
        <v>1302</v>
      </c>
      <c r="S588" s="9"/>
      <c r="U588" s="321"/>
    </row>
    <row r="589" spans="2:21" ht="6" customHeight="1" thickTop="1" x14ac:dyDescent="0.25">
      <c r="B589" s="218"/>
      <c r="C589" s="37"/>
      <c r="D589" s="37"/>
      <c r="E589" s="335"/>
      <c r="F589" s="335"/>
      <c r="G589" s="335"/>
      <c r="H589" s="37"/>
      <c r="I589" s="37"/>
      <c r="J589" s="335"/>
      <c r="K589" s="335"/>
      <c r="L589" s="335"/>
      <c r="M589" s="37" t="s">
        <v>112</v>
      </c>
      <c r="S589" s="9"/>
      <c r="U589" s="321"/>
    </row>
    <row r="590" spans="2:21" x14ac:dyDescent="0.25">
      <c r="E590" s="321"/>
      <c r="J590" s="321"/>
      <c r="K590" s="321"/>
      <c r="L590" s="321"/>
      <c r="S590" s="9"/>
      <c r="U590" s="321"/>
    </row>
    <row r="591" spans="2:21" x14ac:dyDescent="0.25">
      <c r="E591" s="122"/>
      <c r="U591" s="122"/>
    </row>
    <row r="592" spans="2:21" x14ac:dyDescent="0.25">
      <c r="E592" s="122"/>
      <c r="U592" s="122"/>
    </row>
    <row r="593" spans="5:21" x14ac:dyDescent="0.25">
      <c r="E593" s="122"/>
      <c r="U593" s="122"/>
    </row>
    <row r="642" spans="3:7" x14ac:dyDescent="0.25">
      <c r="C642" s="109" t="s">
        <v>16</v>
      </c>
      <c r="D642" s="108" t="str">
        <f>L3</f>
        <v>XXXXXX</v>
      </c>
      <c r="E642" s="263" t="s">
        <v>410</v>
      </c>
      <c r="F642" s="264">
        <v>1</v>
      </c>
      <c r="G642" s="108"/>
    </row>
    <row r="643" spans="3:7" x14ac:dyDescent="0.25">
      <c r="C643" s="14"/>
      <c r="D643" s="110" t="str">
        <f>L1</f>
        <v>LCR_PO02</v>
      </c>
      <c r="E643" s="37"/>
      <c r="F643" s="265" t="s">
        <v>411</v>
      </c>
      <c r="G643" s="266" t="str">
        <f>F4</f>
        <v>TOT</v>
      </c>
    </row>
    <row r="644" spans="3:7" x14ac:dyDescent="0.25">
      <c r="C644" s="14"/>
      <c r="D644" s="111" t="str">
        <f>L4</f>
        <v>dd.mm.yyyy</v>
      </c>
    </row>
    <row r="645" spans="3:7" x14ac:dyDescent="0.25">
      <c r="C645" s="14"/>
      <c r="D645" s="110" t="s">
        <v>452</v>
      </c>
    </row>
    <row r="646" spans="3:7" x14ac:dyDescent="0.25">
      <c r="C646" s="14"/>
      <c r="D646" s="110" t="str">
        <f>F10</f>
        <v>Col. 01</v>
      </c>
    </row>
    <row r="647" spans="3:7" ht="13" x14ac:dyDescent="0.25">
      <c r="C647" s="14"/>
      <c r="D647" s="112">
        <f>COUNTIF(F11:R564,"ERROR")</f>
        <v>0</v>
      </c>
    </row>
    <row r="648" spans="3:7" x14ac:dyDescent="0.25">
      <c r="C648" s="24"/>
      <c r="D648" s="113"/>
    </row>
  </sheetData>
  <sheetProtection sheet="1" objects="1" scenarios="1"/>
  <mergeCells count="137">
    <mergeCell ref="L568:L569"/>
    <mergeCell ref="F132:F133"/>
    <mergeCell ref="F98:F100"/>
    <mergeCell ref="F8:F9"/>
    <mergeCell ref="F251:F252"/>
    <mergeCell ref="F57:H57"/>
    <mergeCell ref="H8:H9"/>
    <mergeCell ref="G107:G108"/>
    <mergeCell ref="G98:G100"/>
    <mergeCell ref="G431:G432"/>
    <mergeCell ref="H77:H78"/>
    <mergeCell ref="G225:G226"/>
    <mergeCell ref="G553:G554"/>
    <mergeCell ref="G132:G133"/>
    <mergeCell ref="G302:G303"/>
    <mergeCell ref="G319:G320"/>
    <mergeCell ref="H355:H356"/>
    <mergeCell ref="H225:H226"/>
    <mergeCell ref="G251:G252"/>
    <mergeCell ref="G400:G401"/>
    <mergeCell ref="G447:G448"/>
    <mergeCell ref="F52:F53"/>
    <mergeCell ref="H447:H448"/>
    <mergeCell ref="F107:F108"/>
    <mergeCell ref="Q447:Q448"/>
    <mergeCell ref="R447:R448"/>
    <mergeCell ref="Q225:Q226"/>
    <mergeCell ref="R225:R226"/>
    <mergeCell ref="P251:P252"/>
    <mergeCell ref="Q251:Q252"/>
    <mergeCell ref="R251:R252"/>
    <mergeCell ref="O302:O303"/>
    <mergeCell ref="P107:P108"/>
    <mergeCell ref="Q107:Q108"/>
    <mergeCell ref="R107:R108"/>
    <mergeCell ref="O132:O133"/>
    <mergeCell ref="P132:P133"/>
    <mergeCell ref="Q132:Q133"/>
    <mergeCell ref="R132:R133"/>
    <mergeCell ref="O400:O401"/>
    <mergeCell ref="O447:O448"/>
    <mergeCell ref="P447:P448"/>
    <mergeCell ref="Q8:Q9"/>
    <mergeCell ref="R8:R9"/>
    <mergeCell ref="P58:P59"/>
    <mergeCell ref="Q58:Q59"/>
    <mergeCell ref="R58:R59"/>
    <mergeCell ref="O58:O59"/>
    <mergeCell ref="P355:P356"/>
    <mergeCell ref="J8:J9"/>
    <mergeCell ref="K8:K9"/>
    <mergeCell ref="O319:O320"/>
    <mergeCell ref="Q355:Q356"/>
    <mergeCell ref="R355:R356"/>
    <mergeCell ref="L8:L9"/>
    <mergeCell ref="P8:P9"/>
    <mergeCell ref="O251:O252"/>
    <mergeCell ref="O107:O108"/>
    <mergeCell ref="O23:O24"/>
    <mergeCell ref="O8:O9"/>
    <mergeCell ref="O77:O78"/>
    <mergeCell ref="O225:O226"/>
    <mergeCell ref="P225:P226"/>
    <mergeCell ref="O355:O356"/>
    <mergeCell ref="F400:F401"/>
    <mergeCell ref="D431:D432"/>
    <mergeCell ref="B400:C400"/>
    <mergeCell ref="B431:C431"/>
    <mergeCell ref="D400:D401"/>
    <mergeCell ref="F225:F226"/>
    <mergeCell ref="C302:C303"/>
    <mergeCell ref="C319:C320"/>
    <mergeCell ref="B355:C355"/>
    <mergeCell ref="B353:C353"/>
    <mergeCell ref="D355:D356"/>
    <mergeCell ref="B6:C6"/>
    <mergeCell ref="B57:C58"/>
    <mergeCell ref="D8:D9"/>
    <mergeCell ref="B64:C65"/>
    <mergeCell ref="D30:D31"/>
    <mergeCell ref="C77:C78"/>
    <mergeCell ref="C98:C99"/>
    <mergeCell ref="D68:D69"/>
    <mergeCell ref="D57:D58"/>
    <mergeCell ref="D98:D100"/>
    <mergeCell ref="D77:D78"/>
    <mergeCell ref="B52:C52"/>
    <mergeCell ref="D64:D65"/>
    <mergeCell ref="B75:C75"/>
    <mergeCell ref="G578:J578"/>
    <mergeCell ref="G579:J579"/>
    <mergeCell ref="G580:J580"/>
    <mergeCell ref="G581:J581"/>
    <mergeCell ref="B30:C30"/>
    <mergeCell ref="B8:C8"/>
    <mergeCell ref="B68:C68"/>
    <mergeCell ref="B132:C132"/>
    <mergeCell ref="B251:C251"/>
    <mergeCell ref="D52:D53"/>
    <mergeCell ref="D107:D108"/>
    <mergeCell ref="D251:D252"/>
    <mergeCell ref="D132:D133"/>
    <mergeCell ref="B107:C107"/>
    <mergeCell ref="D225:D226"/>
    <mergeCell ref="B225:C225"/>
    <mergeCell ref="D553:D554"/>
    <mergeCell ref="F553:F554"/>
    <mergeCell ref="D447:D448"/>
    <mergeCell ref="F447:F448"/>
    <mergeCell ref="D302:D303"/>
    <mergeCell ref="F302:F303"/>
    <mergeCell ref="D319:D320"/>
    <mergeCell ref="F431:F432"/>
    <mergeCell ref="G582:J582"/>
    <mergeCell ref="G583:J583"/>
    <mergeCell ref="G585:J585"/>
    <mergeCell ref="G587:J587"/>
    <mergeCell ref="G588:J588"/>
    <mergeCell ref="I8:I9"/>
    <mergeCell ref="G571:J571"/>
    <mergeCell ref="F68:F69"/>
    <mergeCell ref="F319:F320"/>
    <mergeCell ref="G68:G69"/>
    <mergeCell ref="F64:H64"/>
    <mergeCell ref="G355:G356"/>
    <mergeCell ref="F355:F356"/>
    <mergeCell ref="G52:G53"/>
    <mergeCell ref="G30:G31"/>
    <mergeCell ref="G8:G9"/>
    <mergeCell ref="F30:F31"/>
    <mergeCell ref="F77:G77"/>
    <mergeCell ref="G572:J572"/>
    <mergeCell ref="G573:J573"/>
    <mergeCell ref="G574:J574"/>
    <mergeCell ref="G575:J575"/>
    <mergeCell ref="G576:J576"/>
    <mergeCell ref="G577:J577"/>
  </mergeCells>
  <conditionalFormatting sqref="F64:F65">
    <cfRule type="cellIs" dxfId="23" priority="19" stopIfTrue="1" operator="equal">
      <formula>"Fehler"</formula>
    </cfRule>
    <cfRule type="cellIs" dxfId="22" priority="20" stopIfTrue="1" operator="equal">
      <formula>"OK"</formula>
    </cfRule>
  </conditionalFormatting>
  <conditionalFormatting sqref="F57:F58">
    <cfRule type="cellIs" dxfId="21" priority="17" stopIfTrue="1" operator="equal">
      <formula>"Fehler"</formula>
    </cfRule>
    <cfRule type="cellIs" dxfId="20" priority="18" stopIfTrue="1" operator="equal">
      <formula>"OK"</formula>
    </cfRule>
  </conditionalFormatting>
  <conditionalFormatting sqref="L64">
    <cfRule type="cellIs" dxfId="19" priority="7" stopIfTrue="1" operator="equal">
      <formula>"Fehler"</formula>
    </cfRule>
    <cfRule type="cellIs" dxfId="18" priority="8" stopIfTrue="1" operator="equal">
      <formula>"OK"</formula>
    </cfRule>
  </conditionalFormatting>
  <conditionalFormatting sqref="L57:L58">
    <cfRule type="cellIs" dxfId="17" priority="5" stopIfTrue="1" operator="equal">
      <formula>"Fehler"</formula>
    </cfRule>
    <cfRule type="cellIs" dxfId="16" priority="6" stopIfTrue="1" operator="equal">
      <formula>"OK"</formula>
    </cfRule>
  </conditionalFormatting>
  <conditionalFormatting sqref="L65">
    <cfRule type="cellIs" dxfId="15" priority="3" stopIfTrue="1" operator="equal">
      <formula>"Fehler"</formula>
    </cfRule>
    <cfRule type="cellIs" dxfId="14" priority="4" stopIfTrue="1" operator="equal">
      <formula>"OK"</formula>
    </cfRule>
  </conditionalFormatting>
  <conditionalFormatting sqref="L78">
    <cfRule type="cellIs" dxfId="13" priority="1" stopIfTrue="1" operator="equal">
      <formula>"Fehler"</formula>
    </cfRule>
    <cfRule type="cellIs" dxfId="12" priority="2" stopIfTrue="1" operator="equal">
      <formula>"OK"</formula>
    </cfRule>
  </conditionalFormatting>
  <dataValidations disablePrompts="1" count="2">
    <dataValidation type="list" allowBlank="1" showInputMessage="1" showErrorMessage="1" sqref="F102" xr:uid="{00000000-0002-0000-0100-000000000000}">
      <formula1>"1,0"</formula1>
    </dataValidation>
    <dataValidation type="list" allowBlank="1" showInputMessage="1" showErrorMessage="1" sqref="F4" xr:uid="{00000000-0002-0000-0100-000001000000}">
      <formula1>ISOCODE</formula1>
    </dataValidation>
  </dataValidations>
  <pageMargins left="0.39370078740157483" right="0.39370078740157483" top="0.59055118110236227" bottom="0.59055118110236227" header="0.31496062992125984" footer="0.31496062992125984"/>
  <pageSetup paperSize="9" scale="44" fitToHeight="0" orientation="landscape" r:id="rId1"/>
  <headerFooter>
    <oddFooter>&amp;L&amp;"Arial,Fett"SNB Confidential&amp;C&amp;D&amp;RPage &amp;P</oddFooter>
  </headerFooter>
  <rowBreaks count="13" manualBreakCount="13">
    <brk id="51" min="1" max="12" man="1"/>
    <brk id="74" min="1" max="12" man="1"/>
    <brk id="103" min="1" max="12" man="1"/>
    <brk id="149" min="1" max="12" man="1"/>
    <brk id="186" min="1" max="12" man="1"/>
    <brk id="223" min="1" max="12" man="1"/>
    <brk id="261" min="1" max="12" man="1"/>
    <brk id="301" min="1" max="12" man="1"/>
    <brk id="352" min="1" max="12" man="1"/>
    <brk id="399" min="1" max="12" man="1"/>
    <brk id="444" min="1" max="12" man="1"/>
    <brk id="496" min="1" max="12" man="1"/>
    <brk id="542" min="1"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C648"/>
  <sheetViews>
    <sheetView showGridLines="0" showRowColHeaders="0" zoomScale="80" zoomScaleNormal="80" zoomScaleSheetLayoutView="50" zoomScalePageLayoutView="50" workbookViewId="0">
      <selection activeCell="F11" sqref="F11"/>
    </sheetView>
  </sheetViews>
  <sheetFormatPr baseColWidth="10" defaultColWidth="9.1796875" defaultRowHeight="12.5" x14ac:dyDescent="0.25"/>
  <cols>
    <col min="1" max="1" width="1.81640625" style="77" customWidth="1"/>
    <col min="2" max="2" width="1.7265625" style="77" customWidth="1"/>
    <col min="3" max="3" width="110" style="9" customWidth="1"/>
    <col min="4" max="4" width="19.81640625" style="9" customWidth="1"/>
    <col min="5" max="5" width="5.26953125" style="9" customWidth="1"/>
    <col min="6" max="8" width="17.1796875" style="9" customWidth="1"/>
    <col min="9" max="9" width="4.7265625" style="9" customWidth="1"/>
    <col min="10" max="10" width="34.1796875" style="278" customWidth="1"/>
    <col min="11" max="11" width="13.26953125" style="278" customWidth="1"/>
    <col min="12" max="12" width="17.1796875" style="278" customWidth="1"/>
    <col min="13" max="13" width="6.54296875" style="9" customWidth="1"/>
    <col min="14" max="14" width="9.1796875" style="9"/>
    <col min="15" max="15" width="17.81640625" style="9" customWidth="1"/>
    <col min="16" max="17" width="17.1796875" style="9" customWidth="1"/>
    <col min="18" max="18" width="21.453125" style="9" customWidth="1"/>
    <col min="19" max="20" width="17.1796875" style="9" customWidth="1"/>
    <col min="21" max="21" width="4.7265625" style="9" customWidth="1"/>
    <col min="22" max="22" width="2.54296875" style="77" customWidth="1"/>
    <col min="23" max="16384" width="9.1796875" style="9"/>
  </cols>
  <sheetData>
    <row r="1" spans="1:29" ht="21" customHeight="1" x14ac:dyDescent="0.4">
      <c r="B1" s="82"/>
      <c r="C1" s="15"/>
      <c r="D1" s="115" t="s">
        <v>425</v>
      </c>
      <c r="E1" s="15"/>
      <c r="F1" s="15"/>
      <c r="G1" s="15"/>
      <c r="H1" s="15"/>
      <c r="K1" s="87" t="s">
        <v>17</v>
      </c>
      <c r="L1" s="118" t="s">
        <v>420</v>
      </c>
      <c r="Q1" s="316"/>
      <c r="R1" s="316"/>
      <c r="U1" s="15"/>
    </row>
    <row r="2" spans="1:29" ht="21" customHeight="1" x14ac:dyDescent="0.25">
      <c r="B2" s="82"/>
      <c r="C2" s="15"/>
      <c r="D2" s="123" t="s">
        <v>90</v>
      </c>
      <c r="E2" s="15"/>
      <c r="F2" s="15"/>
      <c r="G2" s="15"/>
      <c r="H2" s="15"/>
      <c r="K2" s="259" t="s">
        <v>408</v>
      </c>
      <c r="L2" s="118" t="str">
        <f>G643</f>
        <v>CHF</v>
      </c>
      <c r="Q2" s="316"/>
      <c r="R2" s="316"/>
      <c r="U2" s="15"/>
    </row>
    <row r="3" spans="1:29" ht="21" customHeight="1" x14ac:dyDescent="0.25">
      <c r="B3" s="82"/>
      <c r="C3" s="15"/>
      <c r="D3" s="124" t="s">
        <v>19</v>
      </c>
      <c r="E3" s="15"/>
      <c r="F3" s="15"/>
      <c r="G3" s="15"/>
      <c r="H3" s="15"/>
      <c r="I3" s="257"/>
      <c r="K3" s="87" t="s">
        <v>424</v>
      </c>
      <c r="L3" s="118" t="str">
        <f>'Delivery note'!H3</f>
        <v>XXXXXX</v>
      </c>
      <c r="M3" s="320"/>
      <c r="Q3" s="316"/>
      <c r="R3" s="316"/>
      <c r="U3" s="15"/>
      <c r="V3" s="257"/>
    </row>
    <row r="4" spans="1:29" s="2" customFormat="1" ht="27.75" customHeight="1" x14ac:dyDescent="0.5">
      <c r="A4" s="92"/>
      <c r="B4" s="92"/>
      <c r="C4" s="1"/>
      <c r="E4" s="260" t="s">
        <v>408</v>
      </c>
      <c r="F4" s="261" t="s">
        <v>417</v>
      </c>
      <c r="G4" s="262" t="str">
        <f>IF(F4=0," ",VLOOKUP(F4,Currency_table,2,FALSE))</f>
        <v>Swiss Franc</v>
      </c>
      <c r="H4" s="320"/>
      <c r="I4" s="257"/>
      <c r="J4" s="278"/>
      <c r="K4" s="87" t="s">
        <v>472</v>
      </c>
      <c r="L4" s="119" t="str">
        <f>'Delivery note'!H4</f>
        <v>dd.mm.yyyy</v>
      </c>
      <c r="M4" s="320"/>
      <c r="P4" s="1"/>
      <c r="Q4" s="1"/>
      <c r="R4" s="1"/>
      <c r="U4" s="76"/>
      <c r="V4" s="257"/>
    </row>
    <row r="5" spans="1:29" s="2" customFormat="1" ht="30" customHeight="1" x14ac:dyDescent="0.5">
      <c r="A5" s="93"/>
      <c r="B5" s="92"/>
      <c r="C5" s="121"/>
      <c r="D5" s="120"/>
      <c r="E5" s="120"/>
      <c r="F5" s="120"/>
      <c r="G5" s="120"/>
      <c r="H5" s="120"/>
      <c r="I5" s="120"/>
      <c r="J5" s="278"/>
      <c r="K5" s="278"/>
      <c r="L5" s="278"/>
      <c r="M5" s="120"/>
      <c r="O5" s="316"/>
      <c r="P5" s="316"/>
      <c r="Q5" s="316"/>
      <c r="R5" s="316"/>
      <c r="S5" s="257"/>
      <c r="T5" s="257"/>
      <c r="U5" s="257"/>
      <c r="V5" s="257"/>
      <c r="W5" s="257"/>
      <c r="X5" s="257"/>
      <c r="Y5" s="257"/>
      <c r="Z5" s="257"/>
      <c r="AA5" s="257"/>
    </row>
    <row r="6" spans="1:29" s="3" customFormat="1" ht="15" customHeight="1" x14ac:dyDescent="0.35">
      <c r="A6" s="117"/>
      <c r="B6" s="375" t="s">
        <v>148</v>
      </c>
      <c r="C6" s="376"/>
      <c r="D6" s="135"/>
      <c r="E6" s="135"/>
      <c r="F6" s="279" t="s">
        <v>427</v>
      </c>
      <c r="G6" s="80"/>
      <c r="H6" s="80"/>
      <c r="I6" s="222"/>
      <c r="J6" s="279" t="s">
        <v>428</v>
      </c>
      <c r="K6" s="279" t="s">
        <v>429</v>
      </c>
      <c r="L6" s="279" t="s">
        <v>430</v>
      </c>
      <c r="M6" s="222"/>
      <c r="N6" s="257"/>
      <c r="O6" s="316"/>
      <c r="P6" s="316"/>
      <c r="Q6" s="316"/>
      <c r="R6" s="316"/>
      <c r="S6" s="257"/>
      <c r="T6" s="257"/>
      <c r="U6" s="257"/>
      <c r="V6" s="257"/>
      <c r="W6" s="257"/>
      <c r="X6" s="257"/>
      <c r="Y6" s="257"/>
      <c r="Z6" s="257"/>
      <c r="AA6" s="257"/>
    </row>
    <row r="7" spans="1:29" s="2" customFormat="1" ht="16.5" customHeight="1" x14ac:dyDescent="0.35">
      <c r="A7" s="116"/>
      <c r="B7" s="246"/>
      <c r="C7" s="4"/>
      <c r="D7" s="136"/>
      <c r="E7" s="136"/>
      <c r="F7" s="5"/>
      <c r="G7" s="6"/>
      <c r="H7" s="1"/>
      <c r="I7" s="257"/>
      <c r="J7" s="278"/>
      <c r="K7" s="278"/>
      <c r="L7" s="278"/>
      <c r="M7" s="320"/>
      <c r="N7" s="257"/>
      <c r="O7" s="316"/>
      <c r="P7" s="316"/>
      <c r="Q7" s="316"/>
      <c r="R7" s="316"/>
      <c r="S7" s="257"/>
      <c r="T7" s="257"/>
      <c r="U7" s="257"/>
      <c r="V7" s="257"/>
      <c r="W7" s="257"/>
      <c r="X7" s="257"/>
      <c r="Y7" s="257"/>
      <c r="Z7" s="257"/>
      <c r="AA7" s="257"/>
      <c r="AB7" s="1"/>
      <c r="AC7" s="1"/>
    </row>
    <row r="8" spans="1:29" ht="30" customHeight="1" x14ac:dyDescent="0.25">
      <c r="A8" s="223"/>
      <c r="B8" s="367" t="s">
        <v>229</v>
      </c>
      <c r="C8" s="368"/>
      <c r="D8" s="369" t="s">
        <v>277</v>
      </c>
      <c r="E8" s="137"/>
      <c r="F8" s="356" t="s">
        <v>221</v>
      </c>
      <c r="G8" s="364"/>
      <c r="H8" s="341"/>
      <c r="I8" s="341"/>
      <c r="J8" s="341"/>
      <c r="K8" s="385"/>
      <c r="L8" s="356" t="s">
        <v>221</v>
      </c>
      <c r="M8" s="338"/>
      <c r="N8" s="257"/>
      <c r="O8" s="358" t="s">
        <v>102</v>
      </c>
      <c r="P8" s="358" t="s">
        <v>102</v>
      </c>
      <c r="Q8" s="384" t="s">
        <v>463</v>
      </c>
      <c r="R8" s="384" t="s">
        <v>464</v>
      </c>
      <c r="S8" s="257"/>
      <c r="T8" s="257"/>
      <c r="U8" s="257"/>
      <c r="V8" s="257"/>
      <c r="W8" s="257"/>
      <c r="X8" s="257"/>
      <c r="Y8" s="257"/>
      <c r="Z8" s="257"/>
      <c r="AA8" s="257"/>
    </row>
    <row r="9" spans="1:29" ht="15" customHeight="1" x14ac:dyDescent="0.25">
      <c r="A9" s="223"/>
      <c r="B9" s="219"/>
      <c r="C9" s="79"/>
      <c r="D9" s="370"/>
      <c r="E9" s="138"/>
      <c r="F9" s="357"/>
      <c r="G9" s="363"/>
      <c r="H9" s="311"/>
      <c r="I9" s="312" t="s">
        <v>453</v>
      </c>
      <c r="J9" s="296"/>
      <c r="K9" s="386"/>
      <c r="L9" s="357"/>
      <c r="M9" s="339"/>
      <c r="N9" s="257"/>
      <c r="O9" s="359"/>
      <c r="P9" s="359"/>
      <c r="Q9" s="384"/>
      <c r="R9" s="384"/>
      <c r="V9" s="9"/>
    </row>
    <row r="10" spans="1:29" ht="25" customHeight="1" x14ac:dyDescent="0.25">
      <c r="A10" s="223"/>
      <c r="B10" s="247"/>
      <c r="C10" s="10"/>
      <c r="D10" s="138"/>
      <c r="E10" s="202"/>
      <c r="F10" s="101" t="s">
        <v>6</v>
      </c>
      <c r="I10" s="321"/>
      <c r="J10" s="285"/>
      <c r="K10" s="285"/>
      <c r="L10" s="343" t="s">
        <v>469</v>
      </c>
      <c r="M10" s="340"/>
      <c r="N10" s="257"/>
      <c r="O10" s="316"/>
      <c r="Q10" s="302"/>
      <c r="R10" s="302"/>
      <c r="V10" s="9"/>
    </row>
    <row r="11" spans="1:29" ht="15" customHeight="1" x14ac:dyDescent="0.25">
      <c r="A11" s="223"/>
      <c r="B11" s="215"/>
      <c r="C11" s="11" t="s">
        <v>21</v>
      </c>
      <c r="D11" s="142" t="s">
        <v>279</v>
      </c>
      <c r="E11" s="105">
        <v>1</v>
      </c>
      <c r="F11" s="100"/>
      <c r="G11" s="320"/>
      <c r="I11" s="105">
        <v>1</v>
      </c>
      <c r="J11" s="286"/>
      <c r="K11" s="286"/>
      <c r="L11" s="322"/>
      <c r="M11" s="97"/>
      <c r="N11" s="257"/>
      <c r="O11" s="316"/>
      <c r="Q11" s="302"/>
      <c r="R11" s="302"/>
      <c r="V11" s="9"/>
    </row>
    <row r="12" spans="1:29" ht="15" customHeight="1" x14ac:dyDescent="0.25">
      <c r="A12" s="223"/>
      <c r="B12" s="215"/>
      <c r="C12" s="11" t="s">
        <v>382</v>
      </c>
      <c r="D12" s="142" t="s">
        <v>280</v>
      </c>
      <c r="E12" s="97">
        <v>2</v>
      </c>
      <c r="F12" s="100"/>
      <c r="G12" s="320"/>
      <c r="I12" s="97">
        <v>2</v>
      </c>
      <c r="J12" s="286"/>
      <c r="K12" s="286"/>
      <c r="L12" s="322"/>
      <c r="M12" s="97"/>
      <c r="N12" s="257"/>
      <c r="O12" s="316"/>
      <c r="Q12" s="302"/>
      <c r="R12" s="302"/>
      <c r="V12" s="9"/>
    </row>
    <row r="13" spans="1:29" ht="15" customHeight="1" x14ac:dyDescent="0.25">
      <c r="A13" s="223"/>
      <c r="B13" s="215"/>
      <c r="C13" s="12" t="s">
        <v>22</v>
      </c>
      <c r="D13" s="142" t="s">
        <v>280</v>
      </c>
      <c r="E13" s="97">
        <v>3</v>
      </c>
      <c r="F13" s="100"/>
      <c r="G13" s="320"/>
      <c r="I13" s="97">
        <v>3</v>
      </c>
      <c r="J13" s="287"/>
      <c r="K13" s="287"/>
      <c r="L13" s="322"/>
      <c r="M13" s="97"/>
      <c r="N13" s="257"/>
      <c r="O13" s="316"/>
      <c r="Q13" s="302"/>
      <c r="R13" s="302"/>
      <c r="V13" s="9"/>
    </row>
    <row r="14" spans="1:29" ht="15" customHeight="1" x14ac:dyDescent="0.25">
      <c r="A14" s="223"/>
      <c r="B14" s="215"/>
      <c r="C14" s="30" t="s">
        <v>149</v>
      </c>
      <c r="D14" s="145"/>
      <c r="E14" s="97"/>
      <c r="F14" s="139"/>
      <c r="I14" s="97"/>
      <c r="J14" s="288"/>
      <c r="K14" s="289"/>
      <c r="L14" s="322"/>
      <c r="M14" s="97"/>
      <c r="N14" s="257"/>
      <c r="O14" s="316"/>
      <c r="Q14" s="302"/>
      <c r="R14" s="302"/>
      <c r="V14" s="9"/>
    </row>
    <row r="15" spans="1:29" ht="25" customHeight="1" x14ac:dyDescent="0.25">
      <c r="A15" s="223"/>
      <c r="B15" s="215"/>
      <c r="C15" s="12" t="s">
        <v>23</v>
      </c>
      <c r="D15" s="142" t="s">
        <v>281</v>
      </c>
      <c r="E15" s="97">
        <v>4</v>
      </c>
      <c r="F15" s="280"/>
      <c r="G15" s="320"/>
      <c r="I15" s="97">
        <v>4</v>
      </c>
      <c r="J15" s="290" t="s">
        <v>467</v>
      </c>
      <c r="K15" s="291" t="s">
        <v>431</v>
      </c>
      <c r="L15" s="334"/>
      <c r="M15" s="97"/>
      <c r="N15" s="257"/>
      <c r="O15" s="316"/>
      <c r="Q15" s="103" t="str">
        <f>IF(COUNT(F15:F19,L15)=0,"",IF(COUNT(L15)&gt;0,IF(COUNT(F15:F19)=0,"","ERROR"),IF(COUNT(F15:F19)=5,"","ERROR")))</f>
        <v/>
      </c>
      <c r="R15" s="103" t="str">
        <f>IF(COUNT(F15:F19,L15)=0,"",IF(COUNT(L15)&gt;0,"facilitation applied","No facilitation applied"))</f>
        <v/>
      </c>
      <c r="V15" s="9"/>
    </row>
    <row r="16" spans="1:29" ht="15" customHeight="1" x14ac:dyDescent="0.25">
      <c r="A16" s="223"/>
      <c r="B16" s="215"/>
      <c r="C16" s="12" t="s">
        <v>24</v>
      </c>
      <c r="D16" s="142" t="s">
        <v>383</v>
      </c>
      <c r="E16" s="97">
        <v>5</v>
      </c>
      <c r="F16" s="280"/>
      <c r="G16" s="320"/>
      <c r="I16" s="97">
        <v>5</v>
      </c>
      <c r="J16" s="292"/>
      <c r="K16" s="292"/>
      <c r="L16" s="322"/>
      <c r="M16" s="97"/>
      <c r="N16" s="257"/>
      <c r="O16" s="316"/>
      <c r="Q16" s="302"/>
      <c r="R16" s="302"/>
      <c r="V16" s="9"/>
    </row>
    <row r="17" spans="1:29" ht="15" customHeight="1" x14ac:dyDescent="0.25">
      <c r="A17" s="223"/>
      <c r="B17" s="215"/>
      <c r="C17" s="12" t="s">
        <v>25</v>
      </c>
      <c r="D17" s="142" t="s">
        <v>384</v>
      </c>
      <c r="E17" s="97">
        <v>6</v>
      </c>
      <c r="F17" s="280"/>
      <c r="G17" s="320"/>
      <c r="I17" s="97">
        <v>6</v>
      </c>
      <c r="J17" s="293"/>
      <c r="K17" s="293"/>
      <c r="L17" s="322"/>
      <c r="M17" s="97"/>
      <c r="N17" s="257"/>
      <c r="O17" s="316"/>
      <c r="Q17" s="302"/>
      <c r="R17" s="302"/>
      <c r="V17" s="9"/>
    </row>
    <row r="18" spans="1:29" ht="15" customHeight="1" x14ac:dyDescent="0.25">
      <c r="A18" s="223"/>
      <c r="B18" s="215"/>
      <c r="C18" s="12" t="s">
        <v>86</v>
      </c>
      <c r="D18" s="142" t="s">
        <v>384</v>
      </c>
      <c r="E18" s="97">
        <v>7</v>
      </c>
      <c r="F18" s="280"/>
      <c r="G18" s="320"/>
      <c r="I18" s="97">
        <v>7</v>
      </c>
      <c r="J18" s="293"/>
      <c r="K18" s="293"/>
      <c r="L18" s="322"/>
      <c r="M18" s="97"/>
      <c r="N18" s="257"/>
      <c r="O18" s="316"/>
      <c r="Q18" s="302"/>
      <c r="R18" s="302"/>
      <c r="V18" s="9"/>
    </row>
    <row r="19" spans="1:29" ht="15" customHeight="1" x14ac:dyDescent="0.25">
      <c r="A19" s="223"/>
      <c r="B19" s="215"/>
      <c r="C19" s="140" t="s">
        <v>150</v>
      </c>
      <c r="D19" s="142" t="s">
        <v>384</v>
      </c>
      <c r="E19" s="97">
        <v>8</v>
      </c>
      <c r="F19" s="280"/>
      <c r="G19" s="320"/>
      <c r="I19" s="97">
        <v>8</v>
      </c>
      <c r="J19" s="292"/>
      <c r="K19" s="292"/>
      <c r="L19" s="322"/>
      <c r="M19" s="97"/>
      <c r="N19" s="257"/>
      <c r="O19" s="316"/>
      <c r="Q19" s="302"/>
      <c r="R19" s="302"/>
      <c r="V19" s="9"/>
    </row>
    <row r="20" spans="1:29" ht="15" customHeight="1" x14ac:dyDescent="0.25">
      <c r="A20" s="225"/>
      <c r="B20" s="215"/>
      <c r="C20" s="152" t="s">
        <v>151</v>
      </c>
      <c r="D20" s="142" t="s">
        <v>384</v>
      </c>
      <c r="E20" s="97">
        <v>9</v>
      </c>
      <c r="F20" s="280"/>
      <c r="G20" s="320"/>
      <c r="I20" s="97">
        <v>9</v>
      </c>
      <c r="J20" s="286"/>
      <c r="K20" s="286"/>
      <c r="L20" s="322"/>
      <c r="M20" s="97"/>
      <c r="N20" s="257"/>
      <c r="O20" s="316"/>
      <c r="Q20" s="302"/>
      <c r="R20" s="317"/>
      <c r="V20" s="9"/>
    </row>
    <row r="21" spans="1:29" ht="15" customHeight="1" x14ac:dyDescent="0.25">
      <c r="A21" s="223"/>
      <c r="B21" s="215"/>
      <c r="C21" s="36"/>
      <c r="D21" s="145"/>
      <c r="E21" s="97"/>
      <c r="F21" s="212"/>
      <c r="I21" s="97"/>
      <c r="J21" s="82"/>
      <c r="K21" s="82"/>
      <c r="L21" s="323"/>
      <c r="M21" s="97"/>
      <c r="N21" s="257"/>
      <c r="O21" s="316"/>
      <c r="Q21" s="302"/>
      <c r="R21" s="317"/>
      <c r="V21" s="9"/>
    </row>
    <row r="22" spans="1:29" ht="15" customHeight="1" x14ac:dyDescent="0.25">
      <c r="A22" s="223"/>
      <c r="B22" s="215"/>
      <c r="C22" s="88" t="s">
        <v>152</v>
      </c>
      <c r="D22" s="206"/>
      <c r="E22" s="97"/>
      <c r="F22" s="143"/>
      <c r="I22" s="97"/>
      <c r="J22" s="294"/>
      <c r="K22" s="294"/>
      <c r="L22" s="324"/>
      <c r="M22" s="97"/>
      <c r="N22" s="257"/>
      <c r="O22" s="316"/>
      <c r="Q22" s="302"/>
      <c r="R22" s="317"/>
      <c r="V22" s="9"/>
    </row>
    <row r="23" spans="1:29" ht="30" customHeight="1" x14ac:dyDescent="0.25">
      <c r="A23" s="223"/>
      <c r="B23" s="215"/>
      <c r="C23" s="31" t="s">
        <v>26</v>
      </c>
      <c r="D23" s="142" t="s">
        <v>282</v>
      </c>
      <c r="E23" s="97">
        <v>10</v>
      </c>
      <c r="F23" s="100"/>
      <c r="G23" s="320"/>
      <c r="I23" s="97">
        <v>10</v>
      </c>
      <c r="J23" s="292"/>
      <c r="K23" s="292"/>
      <c r="L23" s="322"/>
      <c r="M23" s="97"/>
      <c r="N23" s="257"/>
      <c r="O23" s="345"/>
      <c r="Q23" s="302"/>
      <c r="R23" s="317"/>
      <c r="V23" s="9"/>
    </row>
    <row r="24" spans="1:29" ht="45" customHeight="1" x14ac:dyDescent="0.25">
      <c r="A24" s="223"/>
      <c r="B24" s="215"/>
      <c r="C24" s="31" t="s">
        <v>153</v>
      </c>
      <c r="D24" s="142" t="s">
        <v>283</v>
      </c>
      <c r="E24" s="97">
        <v>11</v>
      </c>
      <c r="F24" s="100"/>
      <c r="G24" s="320"/>
      <c r="I24" s="97">
        <v>11</v>
      </c>
      <c r="J24" s="292"/>
      <c r="K24" s="292"/>
      <c r="L24" s="322"/>
      <c r="M24" s="97"/>
      <c r="N24" s="257"/>
      <c r="O24" s="345"/>
      <c r="Q24" s="302"/>
      <c r="R24" s="317"/>
      <c r="V24" s="9"/>
    </row>
    <row r="25" spans="1:29" ht="15" customHeight="1" x14ac:dyDescent="0.25">
      <c r="A25" s="223"/>
      <c r="B25" s="215"/>
      <c r="C25" s="187" t="s">
        <v>246</v>
      </c>
      <c r="D25" s="145"/>
      <c r="E25" s="97">
        <v>12</v>
      </c>
      <c r="F25" s="100"/>
      <c r="I25" s="97">
        <v>12</v>
      </c>
      <c r="J25" s="295"/>
      <c r="K25" s="295"/>
      <c r="L25" s="322"/>
      <c r="M25" s="97"/>
      <c r="N25" s="257"/>
      <c r="O25" s="103" t="str">
        <f>IF(ABS(F25-SUM(F11,F13,F15:F19,F23:F24,L15))&gt;0.5,"ERROR","")</f>
        <v/>
      </c>
      <c r="Q25" s="302"/>
      <c r="R25" s="317"/>
      <c r="V25" s="9"/>
    </row>
    <row r="26" spans="1:29" ht="15" customHeight="1" x14ac:dyDescent="0.25">
      <c r="A26" s="225"/>
      <c r="B26" s="215"/>
      <c r="C26" s="31" t="s">
        <v>154</v>
      </c>
      <c r="D26" s="142" t="s">
        <v>284</v>
      </c>
      <c r="E26" s="97">
        <v>13</v>
      </c>
      <c r="F26" s="100"/>
      <c r="I26" s="97">
        <v>13</v>
      </c>
      <c r="J26" s="292"/>
      <c r="K26" s="292"/>
      <c r="L26" s="322"/>
      <c r="M26" s="97"/>
      <c r="N26" s="257"/>
      <c r="O26" s="316"/>
      <c r="Q26" s="302"/>
      <c r="R26" s="317"/>
      <c r="V26" s="9"/>
    </row>
    <row r="27" spans="1:29" ht="15" customHeight="1" x14ac:dyDescent="0.25">
      <c r="A27" s="225"/>
      <c r="B27" s="215"/>
      <c r="C27" s="88" t="s">
        <v>395</v>
      </c>
      <c r="D27" s="142" t="s">
        <v>285</v>
      </c>
      <c r="E27" s="97">
        <v>501</v>
      </c>
      <c r="F27" s="280"/>
      <c r="I27" s="97">
        <v>501</v>
      </c>
      <c r="J27" s="294"/>
      <c r="K27" s="294"/>
      <c r="L27" s="325"/>
      <c r="M27" s="97"/>
      <c r="N27" s="257"/>
      <c r="O27" s="316"/>
      <c r="Q27" s="302"/>
      <c r="R27" s="317"/>
      <c r="V27" s="9"/>
    </row>
    <row r="28" spans="1:29" ht="15" customHeight="1" x14ac:dyDescent="0.25">
      <c r="A28" s="225"/>
      <c r="B28" s="215"/>
      <c r="C28" s="31" t="s">
        <v>396</v>
      </c>
      <c r="D28" s="142" t="s">
        <v>385</v>
      </c>
      <c r="E28" s="104">
        <v>502</v>
      </c>
      <c r="F28" s="280"/>
      <c r="I28" s="97">
        <v>502</v>
      </c>
      <c r="J28" s="292"/>
      <c r="K28" s="292"/>
      <c r="L28" s="325"/>
      <c r="M28" s="97"/>
      <c r="N28" s="257"/>
      <c r="O28" s="316"/>
      <c r="Q28" s="302"/>
      <c r="R28" s="317"/>
      <c r="V28" s="9"/>
    </row>
    <row r="29" spans="1:29" s="2" customFormat="1" ht="30" customHeight="1" x14ac:dyDescent="0.35">
      <c r="A29" s="226"/>
      <c r="B29" s="244"/>
      <c r="C29" s="4"/>
      <c r="D29" s="136"/>
      <c r="E29" s="136"/>
      <c r="F29" s="5"/>
      <c r="G29" s="9"/>
      <c r="H29" s="1"/>
      <c r="I29" s="97"/>
      <c r="J29" s="116"/>
      <c r="K29" s="116"/>
      <c r="L29" s="326"/>
      <c r="M29" s="97"/>
      <c r="N29" s="257"/>
      <c r="O29" s="316"/>
      <c r="P29" s="1"/>
      <c r="Q29" s="302"/>
      <c r="R29" s="317"/>
      <c r="S29" s="1"/>
      <c r="T29" s="1"/>
      <c r="U29" s="1"/>
      <c r="V29" s="1"/>
      <c r="W29" s="1"/>
      <c r="X29" s="1"/>
      <c r="Y29" s="1"/>
      <c r="Z29" s="1"/>
      <c r="AA29" s="1"/>
      <c r="AB29" s="1"/>
      <c r="AC29" s="1"/>
    </row>
    <row r="30" spans="1:29" ht="30" customHeight="1" x14ac:dyDescent="0.25">
      <c r="A30" s="223"/>
      <c r="B30" s="365" t="s">
        <v>230</v>
      </c>
      <c r="C30" s="366"/>
      <c r="D30" s="369" t="s">
        <v>277</v>
      </c>
      <c r="E30" s="137"/>
      <c r="F30" s="356" t="s">
        <v>27</v>
      </c>
      <c r="G30" s="363"/>
      <c r="I30" s="97"/>
      <c r="J30" s="82"/>
      <c r="K30" s="82"/>
      <c r="L30" s="326"/>
      <c r="M30" s="97"/>
      <c r="N30" s="257"/>
      <c r="O30" s="316"/>
      <c r="Q30" s="302"/>
      <c r="R30" s="302"/>
      <c r="V30" s="9"/>
    </row>
    <row r="31" spans="1:29" ht="15" customHeight="1" x14ac:dyDescent="0.25">
      <c r="A31" s="223"/>
      <c r="B31" s="219"/>
      <c r="C31" s="10"/>
      <c r="D31" s="370"/>
      <c r="E31" s="138"/>
      <c r="F31" s="357"/>
      <c r="G31" s="363"/>
      <c r="I31" s="97"/>
      <c r="J31" s="82"/>
      <c r="K31" s="296"/>
      <c r="L31" s="326"/>
      <c r="M31" s="97"/>
      <c r="N31" s="257"/>
      <c r="O31" s="316"/>
      <c r="Q31" s="302"/>
      <c r="R31" s="302"/>
      <c r="V31" s="9"/>
    </row>
    <row r="32" spans="1:29" ht="15" customHeight="1" x14ac:dyDescent="0.25">
      <c r="A32" s="223"/>
      <c r="B32" s="215"/>
      <c r="C32" s="30" t="s">
        <v>286</v>
      </c>
      <c r="D32" s="145"/>
      <c r="E32" s="105"/>
      <c r="F32" s="143"/>
      <c r="I32" s="97"/>
      <c r="J32" s="82"/>
      <c r="K32" s="286"/>
      <c r="L32" s="326"/>
      <c r="M32" s="97"/>
      <c r="N32" s="257"/>
      <c r="O32" s="316"/>
      <c r="Q32" s="302"/>
      <c r="R32" s="302"/>
      <c r="V32" s="9"/>
    </row>
    <row r="33" spans="1:22" ht="25" customHeight="1" x14ac:dyDescent="0.25">
      <c r="A33" s="223"/>
      <c r="B33" s="215"/>
      <c r="C33" s="31" t="s">
        <v>23</v>
      </c>
      <c r="D33" s="233" t="s">
        <v>292</v>
      </c>
      <c r="E33" s="106">
        <v>16</v>
      </c>
      <c r="F33" s="280"/>
      <c r="G33" s="320"/>
      <c r="I33" s="97">
        <v>16</v>
      </c>
      <c r="J33" s="290" t="s">
        <v>468</v>
      </c>
      <c r="K33" s="140" t="s">
        <v>432</v>
      </c>
      <c r="L33" s="334"/>
      <c r="M33" s="97"/>
      <c r="N33" s="257"/>
      <c r="O33" s="316"/>
      <c r="Q33" s="103" t="str">
        <f>IF(COUNT(F33:F37,L33)=0,"",IF(COUNT(L33)&gt;0,IF(COUNT(F33:F37)=0,"","ERROR"),IF(COUNT(F33:F37)=5,"","ERROR")))</f>
        <v/>
      </c>
      <c r="R33" s="103" t="str">
        <f>IF(COUNT(F33:F37,L33)=0,"",IF(COUNT(L33)&gt;0,"facilitation applied","No facilitation applied"))</f>
        <v/>
      </c>
      <c r="V33" s="9"/>
    </row>
    <row r="34" spans="1:22" ht="15" customHeight="1" x14ac:dyDescent="0.25">
      <c r="A34" s="223"/>
      <c r="B34" s="215"/>
      <c r="C34" s="31" t="s">
        <v>24</v>
      </c>
      <c r="D34" s="233" t="s">
        <v>386</v>
      </c>
      <c r="E34" s="106">
        <v>17</v>
      </c>
      <c r="F34" s="280"/>
      <c r="G34" s="320"/>
      <c r="I34" s="97">
        <v>17</v>
      </c>
      <c r="J34" s="82"/>
      <c r="K34" s="292"/>
      <c r="L34" s="322"/>
      <c r="M34" s="97"/>
      <c r="N34" s="257"/>
      <c r="O34" s="316"/>
      <c r="Q34" s="302"/>
      <c r="R34" s="302"/>
      <c r="V34" s="9"/>
    </row>
    <row r="35" spans="1:22" ht="15" customHeight="1" x14ac:dyDescent="0.25">
      <c r="A35" s="223"/>
      <c r="B35" s="215"/>
      <c r="C35" s="31" t="s">
        <v>25</v>
      </c>
      <c r="D35" s="233" t="s">
        <v>386</v>
      </c>
      <c r="E35" s="106">
        <v>18</v>
      </c>
      <c r="F35" s="280"/>
      <c r="G35" s="320"/>
      <c r="I35" s="97">
        <v>18</v>
      </c>
      <c r="J35" s="82"/>
      <c r="K35" s="292"/>
      <c r="L35" s="322"/>
      <c r="M35" s="97"/>
      <c r="N35" s="257"/>
      <c r="O35" s="316"/>
      <c r="Q35" s="302"/>
      <c r="R35" s="302"/>
      <c r="V35" s="9"/>
    </row>
    <row r="36" spans="1:22" ht="15" customHeight="1" x14ac:dyDescent="0.25">
      <c r="A36" s="223"/>
      <c r="B36" s="215"/>
      <c r="C36" s="31" t="s">
        <v>86</v>
      </c>
      <c r="D36" s="233" t="s">
        <v>386</v>
      </c>
      <c r="E36" s="106">
        <v>19</v>
      </c>
      <c r="F36" s="280"/>
      <c r="G36" s="320"/>
      <c r="I36" s="97">
        <v>19</v>
      </c>
      <c r="J36" s="82"/>
      <c r="K36" s="292"/>
      <c r="L36" s="322"/>
      <c r="M36" s="97"/>
      <c r="N36" s="257"/>
      <c r="O36" s="316"/>
      <c r="Q36" s="302"/>
      <c r="R36" s="302"/>
      <c r="V36" s="9"/>
    </row>
    <row r="37" spans="1:22" ht="15" customHeight="1" x14ac:dyDescent="0.25">
      <c r="A37" s="223"/>
      <c r="B37" s="248"/>
      <c r="C37" s="31" t="s">
        <v>28</v>
      </c>
      <c r="D37" s="233" t="s">
        <v>386</v>
      </c>
      <c r="E37" s="106">
        <v>20</v>
      </c>
      <c r="F37" s="280"/>
      <c r="G37" s="320"/>
      <c r="I37" s="97">
        <v>20</v>
      </c>
      <c r="J37" s="82"/>
      <c r="K37" s="292"/>
      <c r="L37" s="322"/>
      <c r="M37" s="97"/>
      <c r="N37" s="257"/>
      <c r="O37" s="316"/>
      <c r="Q37" s="302"/>
      <c r="R37" s="302"/>
      <c r="V37" s="9"/>
    </row>
    <row r="38" spans="1:22" s="77" customFormat="1" ht="15" customHeight="1" x14ac:dyDescent="0.25">
      <c r="A38" s="223"/>
      <c r="B38" s="215"/>
      <c r="C38" s="152" t="s">
        <v>155</v>
      </c>
      <c r="D38" s="144" t="s">
        <v>293</v>
      </c>
      <c r="E38" s="106">
        <v>21</v>
      </c>
      <c r="F38" s="280"/>
      <c r="G38" s="320"/>
      <c r="I38" s="97">
        <v>21</v>
      </c>
      <c r="J38" s="82"/>
      <c r="K38" s="292"/>
      <c r="L38" s="322"/>
      <c r="M38" s="97"/>
      <c r="N38" s="257"/>
      <c r="O38" s="316"/>
      <c r="Q38" s="302"/>
      <c r="R38" s="302"/>
    </row>
    <row r="39" spans="1:22" s="77" customFormat="1" ht="25" customHeight="1" x14ac:dyDescent="0.25">
      <c r="A39" s="223"/>
      <c r="B39" s="215"/>
      <c r="C39" s="152" t="s">
        <v>113</v>
      </c>
      <c r="D39" s="144" t="s">
        <v>293</v>
      </c>
      <c r="E39" s="97">
        <v>503</v>
      </c>
      <c r="F39" s="280"/>
      <c r="G39" s="320"/>
      <c r="I39" s="97">
        <v>503</v>
      </c>
      <c r="J39" s="290" t="s">
        <v>433</v>
      </c>
      <c r="K39" s="140" t="s">
        <v>434</v>
      </c>
      <c r="L39" s="334"/>
      <c r="M39" s="97"/>
      <c r="N39" s="257"/>
      <c r="O39" s="316"/>
      <c r="Q39" s="103" t="str">
        <f>IF(COUNT(F38:F39,L39)=0,"",IF(COUNT(L39)&gt;0,IF(COUNT(F38:F39)=0,"","ERROR"),IF(COUNT(F38:F39)=2,"","ERROR")))</f>
        <v/>
      </c>
      <c r="R39" s="103" t="str">
        <f>IF(COUNT(F38:F39,L39)=0,"",IF(COUNT(L39)&gt;0,"facilitation applied","No facilitation applied"))</f>
        <v/>
      </c>
    </row>
    <row r="40" spans="1:22" s="77" customFormat="1" ht="15" customHeight="1" x14ac:dyDescent="0.25">
      <c r="A40" s="223"/>
      <c r="B40" s="215"/>
      <c r="C40" s="152" t="s">
        <v>114</v>
      </c>
      <c r="D40" s="145"/>
      <c r="E40" s="97"/>
      <c r="F40" s="146"/>
      <c r="G40" s="320"/>
      <c r="I40" s="97"/>
      <c r="J40" s="82"/>
      <c r="K40" s="292"/>
      <c r="L40" s="322"/>
      <c r="M40" s="97"/>
      <c r="N40" s="257"/>
      <c r="O40" s="316"/>
      <c r="Q40" s="302"/>
      <c r="R40" s="302"/>
    </row>
    <row r="41" spans="1:22" s="77" customFormat="1" ht="15" customHeight="1" x14ac:dyDescent="0.25">
      <c r="A41" s="225"/>
      <c r="B41" s="215"/>
      <c r="C41" s="140" t="s">
        <v>29</v>
      </c>
      <c r="D41" s="144" t="s">
        <v>294</v>
      </c>
      <c r="E41" s="97">
        <v>504</v>
      </c>
      <c r="F41" s="280"/>
      <c r="G41" s="320"/>
      <c r="I41" s="97">
        <v>504</v>
      </c>
      <c r="J41" s="82"/>
      <c r="K41" s="292"/>
      <c r="L41" s="322"/>
      <c r="M41" s="97"/>
      <c r="N41" s="257"/>
      <c r="O41" s="316"/>
      <c r="Q41" s="302"/>
      <c r="R41" s="302"/>
    </row>
    <row r="42" spans="1:22" s="77" customFormat="1" ht="15" customHeight="1" x14ac:dyDescent="0.25">
      <c r="A42" s="225"/>
      <c r="B42" s="215"/>
      <c r="C42" s="140" t="s">
        <v>30</v>
      </c>
      <c r="D42" s="144" t="s">
        <v>294</v>
      </c>
      <c r="E42" s="97">
        <v>505</v>
      </c>
      <c r="F42" s="280"/>
      <c r="G42" s="320"/>
      <c r="I42" s="97">
        <v>505</v>
      </c>
      <c r="J42" s="82"/>
      <c r="K42" s="292"/>
      <c r="L42" s="322"/>
      <c r="M42" s="97"/>
      <c r="N42" s="257"/>
      <c r="O42" s="316"/>
      <c r="Q42" s="302"/>
      <c r="R42" s="302"/>
    </row>
    <row r="43" spans="1:22" s="77" customFormat="1" ht="25" customHeight="1" x14ac:dyDescent="0.25">
      <c r="A43" s="225"/>
      <c r="B43" s="215"/>
      <c r="C43" s="140" t="s">
        <v>115</v>
      </c>
      <c r="D43" s="144" t="s">
        <v>294</v>
      </c>
      <c r="E43" s="97">
        <v>506</v>
      </c>
      <c r="F43" s="280"/>
      <c r="G43" s="320"/>
      <c r="I43" s="97">
        <v>506</v>
      </c>
      <c r="J43" s="290" t="s">
        <v>435</v>
      </c>
      <c r="K43" s="140" t="s">
        <v>436</v>
      </c>
      <c r="L43" s="334"/>
      <c r="M43" s="97"/>
      <c r="N43" s="257"/>
      <c r="O43" s="316"/>
      <c r="Q43" s="103" t="str">
        <f>IF(COUNT(F41:F43,F45:F47,L43)=0,"",IF(COUNT(L43)&gt;0,IF(COUNT(F41:F43,F45:F47)=0,"","ERROR"),IF(COUNT(F41:F43,F45:F47)=6,"","ERROR")))</f>
        <v/>
      </c>
      <c r="R43" s="103" t="str">
        <f>IF(COUNT(F41:F43,F45:F47,L43)=0,"",IF(COUNT(L43)&gt;0,"facilitation applied","No facilitation applied"))</f>
        <v/>
      </c>
    </row>
    <row r="44" spans="1:22" s="77" customFormat="1" ht="15" customHeight="1" x14ac:dyDescent="0.25">
      <c r="A44" s="223"/>
      <c r="B44" s="215"/>
      <c r="C44" s="152" t="s">
        <v>116</v>
      </c>
      <c r="D44" s="145"/>
      <c r="E44" s="97"/>
      <c r="F44" s="146"/>
      <c r="G44" s="320"/>
      <c r="I44" s="97"/>
      <c r="J44" s="82"/>
      <c r="K44" s="292"/>
      <c r="L44" s="322"/>
      <c r="M44" s="97"/>
      <c r="N44" s="257"/>
      <c r="O44" s="316"/>
      <c r="Q44" s="302"/>
      <c r="R44" s="302"/>
    </row>
    <row r="45" spans="1:22" s="77" customFormat="1" ht="15" customHeight="1" x14ac:dyDescent="0.25">
      <c r="A45" s="225"/>
      <c r="B45" s="215"/>
      <c r="C45" s="140" t="s">
        <v>29</v>
      </c>
      <c r="D45" s="144" t="s">
        <v>294</v>
      </c>
      <c r="E45" s="97">
        <v>22</v>
      </c>
      <c r="F45" s="280"/>
      <c r="G45" s="320"/>
      <c r="I45" s="97">
        <v>22</v>
      </c>
      <c r="J45" s="82"/>
      <c r="K45" s="292"/>
      <c r="L45" s="322"/>
      <c r="M45" s="97"/>
      <c r="N45" s="257"/>
      <c r="O45" s="316"/>
      <c r="Q45" s="302"/>
      <c r="R45" s="302"/>
    </row>
    <row r="46" spans="1:22" s="77" customFormat="1" ht="15" customHeight="1" x14ac:dyDescent="0.25">
      <c r="A46" s="225"/>
      <c r="B46" s="215"/>
      <c r="C46" s="140" t="s">
        <v>30</v>
      </c>
      <c r="D46" s="144" t="s">
        <v>294</v>
      </c>
      <c r="E46" s="97">
        <v>23</v>
      </c>
      <c r="F46" s="280"/>
      <c r="G46" s="320"/>
      <c r="I46" s="97">
        <v>23</v>
      </c>
      <c r="J46" s="82"/>
      <c r="K46" s="292"/>
      <c r="L46" s="322"/>
      <c r="M46" s="97"/>
      <c r="N46" s="257"/>
      <c r="O46" s="316"/>
      <c r="Q46" s="302"/>
      <c r="R46" s="302"/>
    </row>
    <row r="47" spans="1:22" s="77" customFormat="1" ht="15" customHeight="1" x14ac:dyDescent="0.25">
      <c r="A47" s="225"/>
      <c r="B47" s="215"/>
      <c r="C47" s="140" t="s">
        <v>115</v>
      </c>
      <c r="D47" s="144" t="s">
        <v>294</v>
      </c>
      <c r="E47" s="97">
        <v>24</v>
      </c>
      <c r="F47" s="280"/>
      <c r="G47" s="320"/>
      <c r="I47" s="97">
        <v>24</v>
      </c>
      <c r="J47" s="82"/>
      <c r="K47" s="292"/>
      <c r="L47" s="322"/>
      <c r="M47" s="97"/>
      <c r="N47" s="257"/>
      <c r="O47" s="316"/>
      <c r="Q47" s="302"/>
      <c r="R47" s="302"/>
    </row>
    <row r="48" spans="1:22" ht="15" customHeight="1" x14ac:dyDescent="0.25">
      <c r="A48" s="223"/>
      <c r="B48" s="215"/>
      <c r="C48" s="187" t="s">
        <v>234</v>
      </c>
      <c r="D48" s="145"/>
      <c r="E48" s="97">
        <v>25</v>
      </c>
      <c r="F48" s="100"/>
      <c r="G48" s="320"/>
      <c r="I48" s="97">
        <v>25</v>
      </c>
      <c r="J48" s="82"/>
      <c r="K48" s="292"/>
      <c r="L48" s="322"/>
      <c r="M48" s="97"/>
      <c r="N48" s="257"/>
      <c r="O48" s="103" t="str">
        <f>IF(ABS(F48-SUM(F33:F39,F41:F43,F45:F47,L33,L39,L43))&gt;0.5,"ERROR","")</f>
        <v/>
      </c>
      <c r="Q48" s="302"/>
      <c r="R48" s="302"/>
      <c r="V48" s="9"/>
    </row>
    <row r="49" spans="1:29" ht="15" customHeight="1" x14ac:dyDescent="0.25">
      <c r="A49" s="225"/>
      <c r="B49" s="215"/>
      <c r="C49" s="31" t="s">
        <v>154</v>
      </c>
      <c r="D49" s="142" t="s">
        <v>296</v>
      </c>
      <c r="E49" s="106">
        <v>26</v>
      </c>
      <c r="F49" s="100"/>
      <c r="G49" s="320"/>
      <c r="I49" s="97">
        <v>26</v>
      </c>
      <c r="J49" s="82"/>
      <c r="K49" s="297"/>
      <c r="L49" s="322"/>
      <c r="M49" s="97"/>
      <c r="N49" s="257"/>
      <c r="O49" s="316"/>
      <c r="Q49" s="303"/>
      <c r="R49" s="303"/>
      <c r="V49" s="9"/>
    </row>
    <row r="50" spans="1:29" ht="15" customHeight="1" x14ac:dyDescent="0.25">
      <c r="A50" s="225"/>
      <c r="B50" s="215"/>
      <c r="C50" s="88" t="s">
        <v>397</v>
      </c>
      <c r="D50" s="142" t="s">
        <v>385</v>
      </c>
      <c r="E50" s="104">
        <v>507</v>
      </c>
      <c r="F50" s="280"/>
      <c r="G50" s="320"/>
      <c r="I50" s="97">
        <v>507</v>
      </c>
      <c r="J50" s="82"/>
      <c r="K50" s="297"/>
      <c r="L50" s="322"/>
      <c r="M50" s="97"/>
      <c r="N50" s="257"/>
      <c r="O50" s="316"/>
      <c r="Q50" s="303"/>
      <c r="R50" s="317"/>
      <c r="V50" s="9"/>
    </row>
    <row r="51" spans="1:29" s="82" customFormat="1" ht="30" customHeight="1" x14ac:dyDescent="0.35">
      <c r="A51" s="223"/>
      <c r="B51" s="244"/>
      <c r="C51" s="4"/>
      <c r="D51" s="183"/>
      <c r="E51" s="85"/>
      <c r="F51" s="320"/>
      <c r="I51" s="97"/>
      <c r="L51" s="322"/>
      <c r="M51" s="97"/>
      <c r="N51" s="257"/>
      <c r="O51" s="316"/>
      <c r="Q51" s="303"/>
      <c r="R51" s="303"/>
    </row>
    <row r="52" spans="1:29" s="82" customFormat="1" ht="30" customHeight="1" x14ac:dyDescent="0.25">
      <c r="A52" s="223"/>
      <c r="B52" s="365" t="s">
        <v>231</v>
      </c>
      <c r="C52" s="366"/>
      <c r="D52" s="369" t="s">
        <v>277</v>
      </c>
      <c r="E52" s="137"/>
      <c r="F52" s="356" t="s">
        <v>27</v>
      </c>
      <c r="G52" s="363"/>
      <c r="I52" s="97"/>
      <c r="L52" s="322"/>
      <c r="M52" s="97"/>
      <c r="N52" s="257"/>
      <c r="O52" s="316"/>
      <c r="Q52" s="303"/>
      <c r="R52" s="303"/>
    </row>
    <row r="53" spans="1:29" s="82" customFormat="1" ht="15" customHeight="1" x14ac:dyDescent="0.25">
      <c r="A53" s="223"/>
      <c r="B53" s="215"/>
      <c r="C53" s="84"/>
      <c r="D53" s="370"/>
      <c r="E53" s="138"/>
      <c r="F53" s="357"/>
      <c r="G53" s="363"/>
      <c r="I53" s="97"/>
      <c r="L53" s="327"/>
      <c r="M53" s="97"/>
      <c r="N53" s="257"/>
      <c r="O53" s="316"/>
      <c r="Q53" s="303"/>
      <c r="R53" s="303"/>
    </row>
    <row r="54" spans="1:29" ht="15" customHeight="1" x14ac:dyDescent="0.25">
      <c r="A54" s="223"/>
      <c r="B54" s="215"/>
      <c r="C54" s="88" t="s">
        <v>31</v>
      </c>
      <c r="D54" s="144" t="s">
        <v>295</v>
      </c>
      <c r="E54" s="106">
        <v>31</v>
      </c>
      <c r="F54" s="100"/>
      <c r="G54" s="320"/>
      <c r="I54" s="97">
        <v>31</v>
      </c>
      <c r="J54" s="82"/>
      <c r="K54" s="297"/>
      <c r="L54" s="322"/>
      <c r="M54" s="97"/>
      <c r="N54" s="257"/>
      <c r="O54" s="316"/>
      <c r="Q54" s="303"/>
      <c r="R54" s="303"/>
      <c r="V54" s="9"/>
    </row>
    <row r="55" spans="1:29" ht="15" customHeight="1" x14ac:dyDescent="0.25">
      <c r="A55" s="223"/>
      <c r="B55" s="215"/>
      <c r="C55" s="140" t="s">
        <v>154</v>
      </c>
      <c r="D55" s="144" t="s">
        <v>284</v>
      </c>
      <c r="E55" s="104">
        <v>33</v>
      </c>
      <c r="F55" s="100"/>
      <c r="G55" s="320"/>
      <c r="I55" s="97">
        <v>33</v>
      </c>
      <c r="J55" s="82"/>
      <c r="K55" s="297"/>
      <c r="L55" s="322"/>
      <c r="M55" s="97"/>
      <c r="N55" s="257"/>
      <c r="O55" s="316"/>
      <c r="Q55" s="303"/>
      <c r="R55" s="303"/>
      <c r="V55" s="9"/>
    </row>
    <row r="56" spans="1:29" s="2" customFormat="1" ht="30" customHeight="1" x14ac:dyDescent="0.35">
      <c r="A56" s="226"/>
      <c r="B56" s="213"/>
      <c r="C56" s="114"/>
      <c r="D56" s="136"/>
      <c r="E56" s="136"/>
      <c r="F56" s="5"/>
      <c r="G56" s="6"/>
      <c r="H56" s="1"/>
      <c r="I56" s="97"/>
      <c r="J56" s="216"/>
      <c r="K56" s="216"/>
      <c r="L56" s="328"/>
      <c r="M56" s="97"/>
      <c r="N56" s="257"/>
      <c r="O56" s="316"/>
      <c r="S56" s="1"/>
      <c r="T56" s="1"/>
      <c r="U56" s="1"/>
      <c r="V56" s="1"/>
      <c r="W56" s="1"/>
      <c r="X56" s="1"/>
      <c r="Y56" s="1"/>
      <c r="Z56" s="1"/>
      <c r="AA56" s="1"/>
      <c r="AB56" s="1"/>
      <c r="AC56" s="1"/>
    </row>
    <row r="57" spans="1:29" ht="30" customHeight="1" x14ac:dyDescent="0.25">
      <c r="A57" s="223"/>
      <c r="B57" s="371" t="s">
        <v>85</v>
      </c>
      <c r="C57" s="372"/>
      <c r="D57" s="356" t="s">
        <v>278</v>
      </c>
      <c r="E57" s="98"/>
      <c r="F57" s="360" t="s">
        <v>27</v>
      </c>
      <c r="G57" s="361"/>
      <c r="H57" s="362"/>
      <c r="I57" s="97"/>
      <c r="J57" s="82"/>
      <c r="K57" s="82"/>
      <c r="L57" s="327"/>
      <c r="M57" s="97"/>
      <c r="N57" s="257"/>
      <c r="O57" s="316"/>
      <c r="Q57" s="282"/>
      <c r="R57" s="82"/>
      <c r="V57" s="9"/>
    </row>
    <row r="58" spans="1:29" ht="30" customHeight="1" x14ac:dyDescent="0.25">
      <c r="A58" s="223"/>
      <c r="B58" s="371"/>
      <c r="C58" s="372"/>
      <c r="D58" s="379"/>
      <c r="E58" s="258"/>
      <c r="F58" s="147" t="s">
        <v>407</v>
      </c>
      <c r="G58" s="147" t="s">
        <v>232</v>
      </c>
      <c r="H58" s="148" t="s">
        <v>233</v>
      </c>
      <c r="I58" s="97"/>
      <c r="J58" s="82"/>
      <c r="K58" s="82"/>
      <c r="L58" s="327"/>
      <c r="M58" s="97"/>
      <c r="N58" s="257"/>
      <c r="O58" s="358" t="s">
        <v>102</v>
      </c>
      <c r="P58" s="358" t="s">
        <v>102</v>
      </c>
      <c r="Q58" s="384" t="s">
        <v>463</v>
      </c>
      <c r="R58" s="384" t="s">
        <v>464</v>
      </c>
      <c r="V58" s="9"/>
    </row>
    <row r="59" spans="1:29" ht="25" customHeight="1" x14ac:dyDescent="0.25">
      <c r="A59" s="223"/>
      <c r="B59" s="82"/>
      <c r="C59" s="15"/>
      <c r="D59" s="147"/>
      <c r="E59" s="147"/>
      <c r="F59" s="101" t="s">
        <v>8</v>
      </c>
      <c r="G59" s="101" t="s">
        <v>9</v>
      </c>
      <c r="H59" s="102" t="s">
        <v>10</v>
      </c>
      <c r="I59" s="97"/>
      <c r="J59" s="82"/>
      <c r="K59" s="82"/>
      <c r="L59" s="325"/>
      <c r="M59" s="97"/>
      <c r="N59" s="257"/>
      <c r="O59" s="359"/>
      <c r="P59" s="359"/>
      <c r="Q59" s="384"/>
      <c r="R59" s="384"/>
      <c r="V59" s="9"/>
    </row>
    <row r="60" spans="1:29" ht="15.75" customHeight="1" x14ac:dyDescent="0.25">
      <c r="A60" s="223"/>
      <c r="B60" s="215"/>
      <c r="C60" s="30" t="s">
        <v>156</v>
      </c>
      <c r="D60" s="145"/>
      <c r="E60" s="105"/>
      <c r="F60" s="149"/>
      <c r="G60" s="149"/>
      <c r="H60" s="149"/>
      <c r="I60" s="97"/>
      <c r="J60" s="82"/>
      <c r="K60" s="82"/>
      <c r="L60" s="329"/>
      <c r="M60" s="97"/>
      <c r="N60" s="257"/>
      <c r="O60" s="316"/>
      <c r="Q60" s="282"/>
      <c r="R60" s="82"/>
      <c r="V60" s="9"/>
    </row>
    <row r="61" spans="1:29" ht="15" customHeight="1" x14ac:dyDescent="0.25">
      <c r="A61" s="223"/>
      <c r="B61" s="215"/>
      <c r="C61" s="25" t="s">
        <v>117</v>
      </c>
      <c r="D61" s="142" t="s">
        <v>297</v>
      </c>
      <c r="E61" s="106">
        <v>44</v>
      </c>
      <c r="F61" s="280"/>
      <c r="G61" s="280"/>
      <c r="H61" s="280"/>
      <c r="I61" s="97">
        <v>44</v>
      </c>
      <c r="J61" s="297"/>
      <c r="K61" s="297"/>
      <c r="L61" s="322"/>
      <c r="M61" s="97"/>
      <c r="N61" s="34"/>
      <c r="O61" s="235" t="str">
        <f>IF(AND(F61&gt;=0,G61&gt;=0,H61&gt;=0),"","ERROR")</f>
        <v/>
      </c>
      <c r="Q61" s="103" t="str">
        <f>IF(OR(COUNT(F61:H61)=0,COUNT(F61:H61)=3),"","ERROR")</f>
        <v/>
      </c>
      <c r="R61" s="103" t="str">
        <f>IF(COUNT(F61:H61)&gt;0,"No facilitation applied","")</f>
        <v/>
      </c>
      <c r="V61" s="9"/>
    </row>
    <row r="62" spans="1:29" ht="15" customHeight="1" x14ac:dyDescent="0.25">
      <c r="A62" s="223"/>
      <c r="B62" s="215"/>
      <c r="C62" s="25" t="s">
        <v>118</v>
      </c>
      <c r="D62" s="142" t="s">
        <v>387</v>
      </c>
      <c r="E62" s="104">
        <v>45</v>
      </c>
      <c r="F62" s="280"/>
      <c r="G62" s="280"/>
      <c r="H62" s="280"/>
      <c r="I62" s="97">
        <v>45</v>
      </c>
      <c r="J62" s="297"/>
      <c r="K62" s="297"/>
      <c r="L62" s="322"/>
      <c r="M62" s="97"/>
      <c r="N62" s="34"/>
      <c r="O62" s="235" t="str">
        <f>IF(AND(F62&gt;=0,G62&gt;=0,H62&gt;=0),"","ERROR")</f>
        <v/>
      </c>
      <c r="Q62" s="103" t="str">
        <f>IF(OR(COUNT(F62:H62)=0,COUNT(F62:H62)=3),"","ERROR")</f>
        <v/>
      </c>
      <c r="R62" s="103" t="str">
        <f>IF(COUNT(F62:H62)&gt;0,"No facilitation applied","")</f>
        <v/>
      </c>
      <c r="V62" s="9"/>
    </row>
    <row r="63" spans="1:29" ht="30" customHeight="1" x14ac:dyDescent="0.35">
      <c r="A63" s="223"/>
      <c r="B63" s="213"/>
      <c r="C63" s="213"/>
      <c r="D63" s="136"/>
      <c r="E63" s="136"/>
      <c r="F63" s="5"/>
      <c r="G63" s="6"/>
      <c r="H63" s="1"/>
      <c r="I63" s="97"/>
      <c r="J63" s="216"/>
      <c r="K63" s="216"/>
      <c r="L63" s="328"/>
      <c r="M63" s="97"/>
      <c r="N63" s="257"/>
      <c r="O63" s="316"/>
      <c r="Q63" s="303"/>
      <c r="R63" s="303"/>
      <c r="V63" s="9"/>
    </row>
    <row r="64" spans="1:29" ht="30" customHeight="1" x14ac:dyDescent="0.25">
      <c r="A64" s="223"/>
      <c r="B64" s="377" t="s">
        <v>388</v>
      </c>
      <c r="C64" s="378"/>
      <c r="D64" s="356" t="s">
        <v>119</v>
      </c>
      <c r="E64" s="98"/>
      <c r="F64" s="360" t="s">
        <v>27</v>
      </c>
      <c r="G64" s="361"/>
      <c r="H64" s="362"/>
      <c r="I64" s="97"/>
      <c r="J64" s="82"/>
      <c r="K64" s="82"/>
      <c r="L64" s="327"/>
      <c r="M64" s="97"/>
      <c r="N64" s="257"/>
      <c r="O64" s="316"/>
      <c r="Q64" s="303"/>
      <c r="R64" s="303"/>
      <c r="V64" s="9"/>
    </row>
    <row r="65" spans="1:22" ht="30" customHeight="1" x14ac:dyDescent="0.25">
      <c r="A65" s="223"/>
      <c r="B65" s="377"/>
      <c r="C65" s="378"/>
      <c r="D65" s="357"/>
      <c r="E65" s="256"/>
      <c r="F65" s="147" t="s">
        <v>407</v>
      </c>
      <c r="G65" s="147" t="s">
        <v>232</v>
      </c>
      <c r="H65" s="148" t="s">
        <v>233</v>
      </c>
      <c r="I65" s="97"/>
      <c r="J65" s="82"/>
      <c r="K65" s="82"/>
      <c r="L65" s="327"/>
      <c r="M65" s="97"/>
      <c r="N65" s="257"/>
      <c r="O65" s="316"/>
      <c r="Q65" s="282"/>
      <c r="R65" s="82"/>
      <c r="V65" s="9"/>
    </row>
    <row r="66" spans="1:22" ht="30" customHeight="1" x14ac:dyDescent="0.25">
      <c r="A66" s="223"/>
      <c r="B66" s="215"/>
      <c r="C66" s="152" t="s">
        <v>389</v>
      </c>
      <c r="D66" s="196" t="s">
        <v>390</v>
      </c>
      <c r="E66" s="150">
        <v>47</v>
      </c>
      <c r="F66" s="280"/>
      <c r="G66" s="280"/>
      <c r="H66" s="280"/>
      <c r="I66" s="97">
        <v>47</v>
      </c>
      <c r="J66" s="82"/>
      <c r="K66" s="82"/>
      <c r="L66" s="322"/>
      <c r="M66" s="97"/>
      <c r="N66" s="34"/>
      <c r="O66" s="235" t="str">
        <f>IF(AND(F66&gt;=0,G66&gt;=0,H66&gt;=0),"","ERROR")</f>
        <v/>
      </c>
      <c r="Q66" s="103" t="str">
        <f>IF(OR(COUNT(F66:H66)=0,COUNT(F66:H66)=3),"","ERROR")</f>
        <v/>
      </c>
      <c r="R66" s="103" t="str">
        <f>IF(COUNT(F66:H66)&gt;0,"No facilitation applied","")</f>
        <v/>
      </c>
      <c r="V66" s="9"/>
    </row>
    <row r="67" spans="1:22" ht="30" customHeight="1" x14ac:dyDescent="0.35">
      <c r="A67" s="225"/>
      <c r="B67" s="244"/>
      <c r="C67" s="32"/>
      <c r="D67" s="197"/>
      <c r="E67" s="33"/>
      <c r="F67" s="34"/>
      <c r="G67" s="34"/>
      <c r="H67" s="34"/>
      <c r="I67" s="97"/>
      <c r="J67" s="82"/>
      <c r="K67" s="82"/>
      <c r="L67" s="329"/>
      <c r="M67" s="97"/>
      <c r="N67" s="257"/>
      <c r="O67" s="316"/>
      <c r="Q67" s="303"/>
      <c r="R67" s="303"/>
      <c r="V67" s="9"/>
    </row>
    <row r="68" spans="1:22" ht="30" customHeight="1" x14ac:dyDescent="0.25">
      <c r="A68" s="225"/>
      <c r="B68" s="365" t="s">
        <v>32</v>
      </c>
      <c r="C68" s="366"/>
      <c r="D68" s="369" t="s">
        <v>277</v>
      </c>
      <c r="E68" s="137"/>
      <c r="F68" s="356" t="s">
        <v>27</v>
      </c>
      <c r="G68" s="358" t="s">
        <v>102</v>
      </c>
      <c r="H68" s="89"/>
      <c r="I68" s="97"/>
      <c r="J68" s="82"/>
      <c r="K68" s="82"/>
      <c r="L68" s="327"/>
      <c r="M68" s="97"/>
      <c r="N68" s="257"/>
      <c r="O68" s="316"/>
      <c r="Q68" s="303"/>
      <c r="R68" s="303"/>
      <c r="V68" s="9"/>
    </row>
    <row r="69" spans="1:22" ht="15" customHeight="1" x14ac:dyDescent="0.25">
      <c r="A69" s="225"/>
      <c r="B69" s="219"/>
      <c r="C69" s="10"/>
      <c r="D69" s="370"/>
      <c r="E69" s="138"/>
      <c r="F69" s="357"/>
      <c r="G69" s="359"/>
      <c r="H69" s="89"/>
      <c r="I69" s="97"/>
      <c r="J69" s="296"/>
      <c r="K69" s="296"/>
      <c r="L69" s="327"/>
      <c r="M69" s="97"/>
      <c r="N69" s="257"/>
      <c r="O69" s="316"/>
      <c r="Q69" s="303"/>
      <c r="R69" s="303"/>
      <c r="V69" s="9"/>
    </row>
    <row r="70" spans="1:22" ht="25" customHeight="1" x14ac:dyDescent="0.25">
      <c r="A70" s="225"/>
      <c r="B70" s="247"/>
      <c r="C70" s="10"/>
      <c r="D70" s="138"/>
      <c r="E70" s="202"/>
      <c r="F70" s="101" t="s">
        <v>6</v>
      </c>
      <c r="G70" s="15"/>
      <c r="H70" s="89"/>
      <c r="I70" s="97"/>
      <c r="J70" s="296"/>
      <c r="K70" s="296"/>
      <c r="L70" s="325"/>
      <c r="M70" s="97"/>
      <c r="N70" s="257"/>
      <c r="O70" s="316"/>
      <c r="Q70" s="303"/>
      <c r="R70" s="303"/>
      <c r="V70" s="9"/>
    </row>
    <row r="71" spans="1:22" ht="44.25" customHeight="1" x14ac:dyDescent="0.25">
      <c r="A71" s="225"/>
      <c r="B71" s="215"/>
      <c r="C71" s="30" t="s">
        <v>157</v>
      </c>
      <c r="D71" s="142" t="s">
        <v>284</v>
      </c>
      <c r="E71" s="105">
        <v>49</v>
      </c>
      <c r="F71" s="100"/>
      <c r="G71" s="103" t="str">
        <f>IF(SUM(F72:F74)&gt;F71+1,"ERROR","")</f>
        <v/>
      </c>
      <c r="H71" s="86"/>
      <c r="I71" s="97">
        <v>49</v>
      </c>
      <c r="J71" s="82"/>
      <c r="K71" s="82"/>
      <c r="L71" s="322"/>
      <c r="M71" s="97"/>
      <c r="N71" s="257"/>
      <c r="O71" s="316"/>
      <c r="Q71" s="303"/>
      <c r="R71" s="317"/>
      <c r="V71" s="9"/>
    </row>
    <row r="72" spans="1:22" ht="15" customHeight="1" x14ac:dyDescent="0.25">
      <c r="A72" s="225"/>
      <c r="B72" s="215"/>
      <c r="C72" s="31" t="s">
        <v>235</v>
      </c>
      <c r="D72" s="145"/>
      <c r="E72" s="106">
        <v>50</v>
      </c>
      <c r="F72" s="280"/>
      <c r="G72" s="103" t="str">
        <f>IF(F72&gt;=0,"","ERROR")</f>
        <v/>
      </c>
      <c r="H72" s="86"/>
      <c r="I72" s="97">
        <v>50</v>
      </c>
      <c r="J72" s="297"/>
      <c r="K72" s="297"/>
      <c r="L72" s="322"/>
      <c r="M72" s="97"/>
      <c r="N72" s="257"/>
      <c r="O72" s="316"/>
      <c r="Q72" s="303"/>
      <c r="R72" s="317"/>
      <c r="V72" s="9"/>
    </row>
    <row r="73" spans="1:22" ht="15" customHeight="1" x14ac:dyDescent="0.25">
      <c r="A73" s="225"/>
      <c r="B73" s="215"/>
      <c r="C73" s="31" t="s">
        <v>236</v>
      </c>
      <c r="D73" s="145"/>
      <c r="E73" s="106">
        <v>51</v>
      </c>
      <c r="F73" s="280"/>
      <c r="G73" s="103" t="str">
        <f>IF(F73&gt;=0,"","ERROR")</f>
        <v/>
      </c>
      <c r="H73" s="86"/>
      <c r="I73" s="97">
        <v>51</v>
      </c>
      <c r="J73" s="297"/>
      <c r="K73" s="297"/>
      <c r="L73" s="322"/>
      <c r="M73" s="97"/>
      <c r="N73" s="257"/>
      <c r="O73" s="316"/>
      <c r="Q73" s="303"/>
      <c r="R73" s="317"/>
      <c r="V73" s="9"/>
    </row>
    <row r="74" spans="1:22" ht="15" customHeight="1" x14ac:dyDescent="0.25">
      <c r="A74" s="225"/>
      <c r="B74" s="215"/>
      <c r="C74" s="140" t="s">
        <v>237</v>
      </c>
      <c r="D74" s="145"/>
      <c r="E74" s="104">
        <v>508</v>
      </c>
      <c r="F74" s="280"/>
      <c r="G74" s="103" t="str">
        <f>IF(F74&gt;=0,"","ERROR")</f>
        <v/>
      </c>
      <c r="H74" s="86"/>
      <c r="I74" s="97">
        <v>508</v>
      </c>
      <c r="J74" s="297"/>
      <c r="K74" s="297"/>
      <c r="L74" s="322"/>
      <c r="M74" s="97"/>
      <c r="N74" s="257"/>
      <c r="O74" s="316"/>
      <c r="Q74" s="303"/>
      <c r="R74" s="317"/>
      <c r="V74" s="9"/>
    </row>
    <row r="75" spans="1:22" ht="30" customHeight="1" x14ac:dyDescent="0.35">
      <c r="A75" s="225"/>
      <c r="B75" s="380" t="s">
        <v>287</v>
      </c>
      <c r="C75" s="380"/>
      <c r="D75" s="257"/>
      <c r="E75" s="257"/>
      <c r="F75" s="320"/>
      <c r="G75" s="320"/>
      <c r="H75" s="86"/>
      <c r="I75" s="97"/>
      <c r="J75" s="82"/>
      <c r="K75" s="82"/>
      <c r="L75" s="329"/>
      <c r="M75" s="97"/>
      <c r="N75" s="257"/>
      <c r="O75" s="316"/>
      <c r="Q75" s="303"/>
      <c r="R75" s="317"/>
      <c r="V75" s="9"/>
    </row>
    <row r="76" spans="1:22" ht="15" customHeight="1" x14ac:dyDescent="0.35">
      <c r="A76" s="225"/>
      <c r="B76" s="216"/>
      <c r="C76" s="82"/>
      <c r="D76" s="34"/>
      <c r="E76" s="34"/>
      <c r="F76" s="15"/>
      <c r="G76" s="15"/>
      <c r="H76" s="15"/>
      <c r="I76" s="97"/>
      <c r="J76" s="283"/>
      <c r="K76" s="283"/>
      <c r="L76" s="330"/>
      <c r="M76" s="97"/>
      <c r="N76" s="257"/>
      <c r="O76" s="316"/>
      <c r="P76" s="3"/>
      <c r="Q76" s="303"/>
      <c r="R76" s="303"/>
      <c r="V76" s="9"/>
    </row>
    <row r="77" spans="1:22" ht="30" customHeight="1" x14ac:dyDescent="0.25">
      <c r="A77" s="225"/>
      <c r="B77" s="82"/>
      <c r="C77" s="378" t="s">
        <v>158</v>
      </c>
      <c r="D77" s="356" t="s">
        <v>277</v>
      </c>
      <c r="E77" s="98"/>
      <c r="F77" s="360" t="s">
        <v>27</v>
      </c>
      <c r="G77" s="362"/>
      <c r="H77" s="358" t="s">
        <v>102</v>
      </c>
      <c r="I77" s="97"/>
      <c r="J77" s="298"/>
      <c r="K77" s="298"/>
      <c r="L77" s="327"/>
      <c r="M77" s="97"/>
      <c r="N77" s="257"/>
      <c r="O77" s="358" t="s">
        <v>102</v>
      </c>
      <c r="Q77" s="303"/>
      <c r="R77" s="303"/>
      <c r="V77" s="9"/>
    </row>
    <row r="78" spans="1:22" ht="30" customHeight="1" x14ac:dyDescent="0.25">
      <c r="A78" s="225"/>
      <c r="B78" s="82"/>
      <c r="C78" s="378"/>
      <c r="D78" s="379"/>
      <c r="E78" s="258"/>
      <c r="F78" s="147" t="s">
        <v>407</v>
      </c>
      <c r="G78" s="147" t="s">
        <v>232</v>
      </c>
      <c r="H78" s="359"/>
      <c r="I78" s="97"/>
      <c r="J78" s="298"/>
      <c r="K78" s="298"/>
      <c r="L78" s="327"/>
      <c r="M78" s="97"/>
      <c r="N78" s="304"/>
      <c r="O78" s="359"/>
      <c r="Q78" s="303"/>
      <c r="R78" s="303"/>
      <c r="V78" s="9"/>
    </row>
    <row r="79" spans="1:22" ht="25" customHeight="1" x14ac:dyDescent="0.25">
      <c r="A79" s="225"/>
      <c r="B79" s="82"/>
      <c r="C79" s="15"/>
      <c r="D79" s="147"/>
      <c r="E79" s="147"/>
      <c r="F79" s="101" t="s">
        <v>8</v>
      </c>
      <c r="G79" s="101" t="s">
        <v>9</v>
      </c>
      <c r="H79" s="151"/>
      <c r="I79" s="97"/>
      <c r="J79" s="82"/>
      <c r="K79" s="82"/>
      <c r="L79" s="325"/>
      <c r="M79" s="97"/>
      <c r="N79" s="257"/>
      <c r="O79" s="316"/>
      <c r="Q79" s="303"/>
      <c r="R79" s="303"/>
      <c r="V79" s="9"/>
    </row>
    <row r="80" spans="1:22" ht="30" customHeight="1" x14ac:dyDescent="0.25">
      <c r="A80" s="225"/>
      <c r="B80" s="215"/>
      <c r="C80" s="152" t="s">
        <v>120</v>
      </c>
      <c r="D80" s="234" t="s">
        <v>298</v>
      </c>
      <c r="E80" s="97"/>
      <c r="F80" s="149"/>
      <c r="G80" s="149"/>
      <c r="H80" s="320"/>
      <c r="I80" s="97"/>
      <c r="J80" s="82"/>
      <c r="K80" s="82"/>
      <c r="L80" s="329"/>
      <c r="M80" s="97"/>
      <c r="N80" s="257"/>
      <c r="O80" s="316"/>
      <c r="P80" s="316"/>
      <c r="V80" s="9"/>
    </row>
    <row r="81" spans="1:22" ht="15" customHeight="1" x14ac:dyDescent="0.25">
      <c r="A81" s="225"/>
      <c r="B81" s="215"/>
      <c r="C81" s="31" t="s">
        <v>398</v>
      </c>
      <c r="D81" s="145"/>
      <c r="E81" s="106">
        <v>56</v>
      </c>
      <c r="F81" s="100"/>
      <c r="G81" s="100"/>
      <c r="H81" s="236" t="str">
        <f>IF(AND(F81&gt;=0,G81&gt;=0),"","ERROR")</f>
        <v/>
      </c>
      <c r="I81" s="106">
        <v>56</v>
      </c>
      <c r="J81" s="297"/>
      <c r="K81" s="297"/>
      <c r="L81" s="322"/>
      <c r="M81" s="106"/>
      <c r="N81" s="257"/>
      <c r="O81" s="316"/>
      <c r="P81" s="316"/>
      <c r="V81" s="9"/>
    </row>
    <row r="82" spans="1:22" ht="15" customHeight="1" x14ac:dyDescent="0.25">
      <c r="A82" s="225"/>
      <c r="B82" s="215"/>
      <c r="C82" s="127" t="s">
        <v>405</v>
      </c>
      <c r="D82" s="145"/>
      <c r="E82" s="106">
        <v>611</v>
      </c>
      <c r="F82" s="100"/>
      <c r="G82" s="100"/>
      <c r="H82" s="320"/>
      <c r="I82" s="106">
        <v>611</v>
      </c>
      <c r="J82" s="297"/>
      <c r="K82" s="297"/>
      <c r="L82" s="322"/>
      <c r="M82" s="106"/>
      <c r="N82" s="257"/>
      <c r="O82" s="316"/>
      <c r="P82" s="316"/>
      <c r="V82" s="9"/>
    </row>
    <row r="83" spans="1:22" ht="15" customHeight="1" x14ac:dyDescent="0.25">
      <c r="A83" s="225"/>
      <c r="B83" s="215"/>
      <c r="C83" s="31" t="s">
        <v>399</v>
      </c>
      <c r="D83" s="145"/>
      <c r="E83" s="97">
        <v>57</v>
      </c>
      <c r="F83" s="100"/>
      <c r="G83" s="100"/>
      <c r="H83" s="236" t="str">
        <f>IF(AND(F83&gt;=0,G83&gt;=0),"","ERROR")</f>
        <v/>
      </c>
      <c r="I83" s="97">
        <v>57</v>
      </c>
      <c r="J83" s="297"/>
      <c r="K83" s="297"/>
      <c r="L83" s="322"/>
      <c r="M83" s="97"/>
      <c r="N83" s="257"/>
      <c r="O83" s="316"/>
      <c r="P83" s="316"/>
      <c r="V83" s="9"/>
    </row>
    <row r="84" spans="1:22" ht="15" customHeight="1" x14ac:dyDescent="0.25">
      <c r="A84" s="225"/>
      <c r="B84" s="215"/>
      <c r="C84" s="127" t="s">
        <v>405</v>
      </c>
      <c r="D84" s="145"/>
      <c r="E84" s="106">
        <v>612</v>
      </c>
      <c r="F84" s="100"/>
      <c r="G84" s="100"/>
      <c r="H84" s="320"/>
      <c r="I84" s="106">
        <v>612</v>
      </c>
      <c r="J84" s="297"/>
      <c r="K84" s="297"/>
      <c r="L84" s="322"/>
      <c r="M84" s="106"/>
      <c r="N84" s="257"/>
      <c r="O84" s="316"/>
      <c r="P84" s="316"/>
      <c r="V84" s="9"/>
    </row>
    <row r="85" spans="1:22" ht="15" customHeight="1" x14ac:dyDescent="0.25">
      <c r="A85" s="225"/>
      <c r="B85" s="215"/>
      <c r="C85" s="31" t="s">
        <v>400</v>
      </c>
      <c r="D85" s="145"/>
      <c r="E85" s="97">
        <v>58</v>
      </c>
      <c r="F85" s="100"/>
      <c r="G85" s="100"/>
      <c r="H85" s="236" t="str">
        <f>IF(AND(F85&gt;=0,G85&gt;=0),"","ERROR")</f>
        <v/>
      </c>
      <c r="I85" s="97">
        <v>58</v>
      </c>
      <c r="J85" s="297"/>
      <c r="K85" s="297"/>
      <c r="L85" s="322"/>
      <c r="M85" s="97"/>
      <c r="N85" s="257"/>
      <c r="O85" s="316"/>
      <c r="P85" s="316"/>
      <c r="V85" s="9"/>
    </row>
    <row r="86" spans="1:22" ht="15" customHeight="1" x14ac:dyDescent="0.25">
      <c r="A86" s="225"/>
      <c r="B86" s="215"/>
      <c r="C86" s="127" t="s">
        <v>405</v>
      </c>
      <c r="D86" s="145"/>
      <c r="E86" s="97">
        <v>613</v>
      </c>
      <c r="F86" s="100"/>
      <c r="G86" s="100"/>
      <c r="H86" s="320"/>
      <c r="I86" s="97">
        <v>613</v>
      </c>
      <c r="J86" s="297"/>
      <c r="K86" s="297"/>
      <c r="L86" s="322"/>
      <c r="M86" s="97"/>
      <c r="N86" s="257"/>
      <c r="O86" s="316"/>
      <c r="P86" s="316"/>
      <c r="V86" s="9"/>
    </row>
    <row r="87" spans="1:22" ht="15" customHeight="1" x14ac:dyDescent="0.25">
      <c r="A87" s="225"/>
      <c r="B87" s="215"/>
      <c r="C87" s="31" t="s">
        <v>406</v>
      </c>
      <c r="D87" s="145"/>
      <c r="E87" s="97">
        <v>59</v>
      </c>
      <c r="F87" s="100"/>
      <c r="G87" s="100"/>
      <c r="H87" s="236" t="str">
        <f>IF(AND(F87&gt;=0,G87&gt;=0),"","ERROR")</f>
        <v/>
      </c>
      <c r="I87" s="97">
        <v>59</v>
      </c>
      <c r="J87" s="297"/>
      <c r="K87" s="297"/>
      <c r="L87" s="322"/>
      <c r="M87" s="97"/>
      <c r="N87" s="257"/>
      <c r="O87" s="316"/>
      <c r="P87" s="316"/>
      <c r="V87" s="9"/>
    </row>
    <row r="88" spans="1:22" ht="15" customHeight="1" x14ac:dyDescent="0.25">
      <c r="A88" s="225"/>
      <c r="B88" s="215"/>
      <c r="C88" s="127" t="s">
        <v>405</v>
      </c>
      <c r="D88" s="145"/>
      <c r="E88" s="97">
        <v>614</v>
      </c>
      <c r="F88" s="100"/>
      <c r="G88" s="100"/>
      <c r="H88" s="320"/>
      <c r="I88" s="97">
        <v>614</v>
      </c>
      <c r="J88" s="297"/>
      <c r="K88" s="297"/>
      <c r="L88" s="322"/>
      <c r="M88" s="97"/>
      <c r="N88" s="257"/>
      <c r="O88" s="316"/>
      <c r="P88" s="316"/>
      <c r="V88" s="9"/>
    </row>
    <row r="89" spans="1:22" s="77" customFormat="1" ht="15" customHeight="1" x14ac:dyDescent="0.25">
      <c r="A89" s="225"/>
      <c r="B89" s="215"/>
      <c r="C89" s="140" t="s">
        <v>401</v>
      </c>
      <c r="D89" s="145"/>
      <c r="E89" s="97">
        <v>511</v>
      </c>
      <c r="F89" s="100"/>
      <c r="G89" s="100"/>
      <c r="H89" s="236" t="str">
        <f>IF(AND(F89&gt;=0,G89&gt;=0),"","ERROR")</f>
        <v/>
      </c>
      <c r="I89" s="97">
        <v>511</v>
      </c>
      <c r="J89" s="297"/>
      <c r="K89" s="297"/>
      <c r="L89" s="322"/>
      <c r="M89" s="97"/>
      <c r="N89" s="257"/>
      <c r="O89" s="316"/>
      <c r="P89" s="316"/>
    </row>
    <row r="90" spans="1:22" s="77" customFormat="1" ht="15" customHeight="1" x14ac:dyDescent="0.25">
      <c r="A90" s="225"/>
      <c r="B90" s="215"/>
      <c r="C90" s="127" t="s">
        <v>405</v>
      </c>
      <c r="D90" s="145"/>
      <c r="E90" s="97">
        <v>615</v>
      </c>
      <c r="F90" s="100"/>
      <c r="G90" s="100"/>
      <c r="H90" s="320"/>
      <c r="I90" s="97">
        <v>615</v>
      </c>
      <c r="J90" s="297"/>
      <c r="K90" s="297"/>
      <c r="L90" s="322"/>
      <c r="M90" s="97"/>
      <c r="N90" s="257"/>
      <c r="O90" s="316"/>
      <c r="P90" s="316"/>
    </row>
    <row r="91" spans="1:22" s="77" customFormat="1" ht="15" customHeight="1" x14ac:dyDescent="0.25">
      <c r="A91" s="225"/>
      <c r="B91" s="215"/>
      <c r="C91" s="140" t="s">
        <v>402</v>
      </c>
      <c r="D91" s="145"/>
      <c r="E91" s="97">
        <v>512</v>
      </c>
      <c r="F91" s="100"/>
      <c r="G91" s="100"/>
      <c r="H91" s="236" t="str">
        <f>IF(AND(F91&gt;=0,G91&gt;=0),"","ERROR")</f>
        <v/>
      </c>
      <c r="I91" s="97">
        <v>512</v>
      </c>
      <c r="J91" s="297"/>
      <c r="K91" s="297"/>
      <c r="L91" s="322"/>
      <c r="M91" s="97"/>
      <c r="N91" s="257"/>
      <c r="O91" s="316"/>
      <c r="P91" s="316"/>
    </row>
    <row r="92" spans="1:22" s="77" customFormat="1" ht="15" customHeight="1" x14ac:dyDescent="0.25">
      <c r="A92" s="225"/>
      <c r="B92" s="215"/>
      <c r="C92" s="127" t="s">
        <v>405</v>
      </c>
      <c r="D92" s="145"/>
      <c r="E92" s="97">
        <v>616</v>
      </c>
      <c r="F92" s="100"/>
      <c r="G92" s="100"/>
      <c r="H92" s="320"/>
      <c r="I92" s="97">
        <v>616</v>
      </c>
      <c r="J92" s="297"/>
      <c r="K92" s="297"/>
      <c r="L92" s="322"/>
      <c r="M92" s="97"/>
      <c r="N92" s="257"/>
      <c r="O92" s="316"/>
      <c r="P92" s="316"/>
    </row>
    <row r="93" spans="1:22" s="77" customFormat="1" ht="15" customHeight="1" x14ac:dyDescent="0.25">
      <c r="A93" s="225"/>
      <c r="B93" s="215"/>
      <c r="C93" s="140" t="s">
        <v>403</v>
      </c>
      <c r="D93" s="145"/>
      <c r="E93" s="97">
        <v>513</v>
      </c>
      <c r="F93" s="100"/>
      <c r="G93" s="100"/>
      <c r="H93" s="236" t="str">
        <f>IF(AND(F93&gt;=0,G93&gt;=0),"","ERROR")</f>
        <v/>
      </c>
      <c r="I93" s="97">
        <v>513</v>
      </c>
      <c r="J93" s="297"/>
      <c r="K93" s="297"/>
      <c r="L93" s="322"/>
      <c r="M93" s="97"/>
      <c r="N93" s="257"/>
      <c r="O93" s="316"/>
      <c r="P93" s="316"/>
    </row>
    <row r="94" spans="1:22" s="77" customFormat="1" ht="15" customHeight="1" x14ac:dyDescent="0.25">
      <c r="A94" s="225"/>
      <c r="B94" s="215"/>
      <c r="C94" s="127" t="s">
        <v>405</v>
      </c>
      <c r="D94" s="145"/>
      <c r="E94" s="97">
        <v>617</v>
      </c>
      <c r="F94" s="100"/>
      <c r="G94" s="100"/>
      <c r="H94" s="320"/>
      <c r="I94" s="97">
        <v>617</v>
      </c>
      <c r="J94" s="297"/>
      <c r="K94" s="297"/>
      <c r="L94" s="322"/>
      <c r="M94" s="97"/>
      <c r="N94" s="257"/>
      <c r="O94" s="316"/>
      <c r="P94" s="316"/>
    </row>
    <row r="95" spans="1:22" s="77" customFormat="1" ht="15" customHeight="1" x14ac:dyDescent="0.25">
      <c r="A95" s="225"/>
      <c r="B95" s="215"/>
      <c r="C95" s="140" t="s">
        <v>404</v>
      </c>
      <c r="D95" s="145"/>
      <c r="E95" s="97">
        <v>514</v>
      </c>
      <c r="F95" s="100"/>
      <c r="G95" s="100"/>
      <c r="H95" s="236" t="str">
        <f>IF(AND(F95&gt;=0,G95&gt;=0),"","ERROR")</f>
        <v/>
      </c>
      <c r="I95" s="97">
        <v>514</v>
      </c>
      <c r="J95" s="297"/>
      <c r="K95" s="297"/>
      <c r="L95" s="322"/>
      <c r="M95" s="97"/>
      <c r="N95" s="257"/>
      <c r="O95" s="316"/>
      <c r="P95" s="316"/>
    </row>
    <row r="96" spans="1:22" s="77" customFormat="1" ht="15" customHeight="1" x14ac:dyDescent="0.25">
      <c r="A96" s="225"/>
      <c r="B96" s="215"/>
      <c r="C96" s="127" t="s">
        <v>405</v>
      </c>
      <c r="D96" s="145"/>
      <c r="E96" s="245">
        <v>618</v>
      </c>
      <c r="F96" s="100"/>
      <c r="G96" s="100"/>
      <c r="H96" s="320"/>
      <c r="I96" s="97">
        <v>618</v>
      </c>
      <c r="J96" s="297"/>
      <c r="K96" s="297"/>
      <c r="L96" s="322"/>
      <c r="M96" s="97"/>
      <c r="N96" s="257"/>
      <c r="O96" s="316"/>
      <c r="P96" s="316"/>
    </row>
    <row r="97" spans="1:22" s="77" customFormat="1" ht="15" customHeight="1" x14ac:dyDescent="0.25">
      <c r="A97" s="225"/>
      <c r="B97" s="215"/>
      <c r="C97" s="153"/>
      <c r="D97" s="198"/>
      <c r="E97" s="91"/>
      <c r="F97" s="154"/>
      <c r="G97" s="154"/>
      <c r="H97" s="154"/>
      <c r="I97" s="97"/>
      <c r="J97" s="299"/>
      <c r="K97" s="299"/>
      <c r="L97" s="329"/>
      <c r="M97" s="97"/>
      <c r="N97" s="257"/>
      <c r="O97" s="316"/>
      <c r="P97" s="316"/>
    </row>
    <row r="98" spans="1:22" s="77" customFormat="1" ht="15" customHeight="1" x14ac:dyDescent="0.25">
      <c r="A98" s="225"/>
      <c r="B98" s="215"/>
      <c r="C98" s="378" t="s">
        <v>238</v>
      </c>
      <c r="D98" s="356" t="s">
        <v>277</v>
      </c>
      <c r="E98" s="255"/>
      <c r="F98" s="369" t="s">
        <v>121</v>
      </c>
      <c r="G98" s="358" t="s">
        <v>102</v>
      </c>
      <c r="H98" s="155"/>
      <c r="I98" s="97"/>
      <c r="J98" s="298"/>
      <c r="K98" s="298"/>
      <c r="L98" s="327"/>
      <c r="M98" s="97"/>
      <c r="N98" s="257"/>
      <c r="O98" s="316"/>
      <c r="P98" s="316"/>
    </row>
    <row r="99" spans="1:22" s="77" customFormat="1" ht="30" customHeight="1" x14ac:dyDescent="0.25">
      <c r="A99" s="225"/>
      <c r="B99" s="215"/>
      <c r="C99" s="378"/>
      <c r="D99" s="379"/>
      <c r="E99" s="258"/>
      <c r="F99" s="387"/>
      <c r="G99" s="388"/>
      <c r="H99" s="156"/>
      <c r="I99" s="97"/>
      <c r="J99" s="298"/>
      <c r="K99" s="298"/>
      <c r="L99" s="327"/>
      <c r="M99" s="97"/>
      <c r="N99" s="257"/>
      <c r="O99" s="316"/>
      <c r="P99" s="316"/>
    </row>
    <row r="100" spans="1:22" s="77" customFormat="1" ht="15" customHeight="1" x14ac:dyDescent="0.35">
      <c r="A100" s="225"/>
      <c r="B100" s="215"/>
      <c r="C100" s="132"/>
      <c r="D100" s="357"/>
      <c r="E100" s="256"/>
      <c r="F100" s="370"/>
      <c r="G100" s="359"/>
      <c r="H100" s="158"/>
      <c r="I100" s="97"/>
      <c r="J100" s="244"/>
      <c r="K100" s="244"/>
      <c r="L100" s="327"/>
      <c r="M100" s="97"/>
      <c r="N100" s="257"/>
      <c r="O100" s="316"/>
      <c r="P100" s="316"/>
    </row>
    <row r="101" spans="1:22" s="77" customFormat="1" ht="25" customHeight="1" x14ac:dyDescent="0.35">
      <c r="A101" s="225"/>
      <c r="B101" s="217"/>
      <c r="C101" s="132"/>
      <c r="D101" s="256"/>
      <c r="E101" s="256"/>
      <c r="F101" s="203" t="s">
        <v>222</v>
      </c>
      <c r="G101" s="157"/>
      <c r="H101" s="158"/>
      <c r="I101" s="97"/>
      <c r="J101" s="244"/>
      <c r="K101" s="244"/>
      <c r="L101" s="325"/>
      <c r="M101" s="97"/>
      <c r="N101" s="257"/>
      <c r="O101" s="316"/>
      <c r="P101" s="316"/>
    </row>
    <row r="102" spans="1:22" s="77" customFormat="1" ht="15" customHeight="1" x14ac:dyDescent="0.25">
      <c r="A102" s="225"/>
      <c r="B102" s="215"/>
      <c r="C102" s="125" t="s">
        <v>239</v>
      </c>
      <c r="D102" s="142" t="s">
        <v>299</v>
      </c>
      <c r="E102" s="150">
        <v>515</v>
      </c>
      <c r="F102" s="242"/>
      <c r="G102" s="103" t="str">
        <f>IF(OR(VALUE(F102)=0,VALUE(F102)=1),"","ERROR")</f>
        <v/>
      </c>
      <c r="H102" s="154"/>
      <c r="I102" s="97">
        <v>515</v>
      </c>
      <c r="J102" s="82"/>
      <c r="K102" s="82"/>
      <c r="L102" s="325"/>
      <c r="M102" s="97"/>
      <c r="N102" s="257"/>
      <c r="O102" s="316"/>
      <c r="P102" s="316"/>
    </row>
    <row r="103" spans="1:22" ht="15" customHeight="1" x14ac:dyDescent="0.25">
      <c r="A103" s="223"/>
      <c r="B103" s="82"/>
      <c r="C103" s="15"/>
      <c r="D103" s="34"/>
      <c r="E103" s="34"/>
      <c r="F103" s="15"/>
      <c r="G103" s="15"/>
      <c r="H103" s="15"/>
      <c r="I103" s="97"/>
      <c r="J103" s="82"/>
      <c r="K103" s="82"/>
      <c r="L103" s="329"/>
      <c r="M103" s="97"/>
      <c r="N103" s="257"/>
      <c r="O103" s="316"/>
      <c r="P103" s="316"/>
      <c r="V103" s="9"/>
    </row>
    <row r="104" spans="1:22" ht="15.5" x14ac:dyDescent="0.35">
      <c r="A104" s="223"/>
      <c r="B104" s="254" t="s">
        <v>33</v>
      </c>
      <c r="C104" s="80"/>
      <c r="D104" s="135"/>
      <c r="E104" s="135"/>
      <c r="F104" s="80"/>
      <c r="G104" s="80"/>
      <c r="H104" s="224"/>
      <c r="I104" s="97"/>
      <c r="J104" s="82"/>
      <c r="K104" s="82"/>
      <c r="L104" s="329"/>
      <c r="M104" s="97"/>
      <c r="N104" s="257"/>
      <c r="O104" s="316"/>
      <c r="P104" s="316"/>
      <c r="V104" s="9"/>
    </row>
    <row r="105" spans="1:22" ht="30" customHeight="1" x14ac:dyDescent="0.35">
      <c r="A105" s="223"/>
      <c r="B105" s="249" t="s">
        <v>34</v>
      </c>
      <c r="C105" s="4"/>
      <c r="D105" s="136"/>
      <c r="E105" s="136"/>
      <c r="F105" s="5"/>
      <c r="G105" s="17"/>
      <c r="H105" s="1"/>
      <c r="I105" s="97"/>
      <c r="J105" s="82"/>
      <c r="K105" s="82"/>
      <c r="L105" s="328"/>
      <c r="M105" s="97"/>
      <c r="N105" s="257"/>
      <c r="O105" s="316"/>
      <c r="P105" s="316"/>
      <c r="V105" s="9"/>
    </row>
    <row r="106" spans="1:22" ht="30" customHeight="1" x14ac:dyDescent="0.35">
      <c r="A106" s="223"/>
      <c r="B106" s="244"/>
      <c r="C106" s="4"/>
      <c r="D106" s="136"/>
      <c r="E106" s="136"/>
      <c r="F106" s="5"/>
      <c r="G106" s="6"/>
      <c r="H106" s="1"/>
      <c r="I106" s="97"/>
      <c r="J106" s="82"/>
      <c r="K106" s="82"/>
      <c r="L106" s="328"/>
      <c r="M106" s="97"/>
      <c r="N106" s="257"/>
      <c r="O106" s="316"/>
      <c r="P106" s="316"/>
      <c r="V106" s="9"/>
    </row>
    <row r="107" spans="1:22" ht="30" customHeight="1" x14ac:dyDescent="0.25">
      <c r="A107" s="223"/>
      <c r="B107" s="365" t="s">
        <v>35</v>
      </c>
      <c r="C107" s="366"/>
      <c r="D107" s="369" t="s">
        <v>278</v>
      </c>
      <c r="E107" s="137"/>
      <c r="F107" s="356" t="s">
        <v>36</v>
      </c>
      <c r="G107" s="358" t="s">
        <v>102</v>
      </c>
      <c r="I107" s="97"/>
      <c r="J107" s="82"/>
      <c r="K107" s="82"/>
      <c r="L107" s="327"/>
      <c r="M107" s="97"/>
      <c r="N107" s="304"/>
      <c r="O107" s="358" t="s">
        <v>102</v>
      </c>
      <c r="P107" s="358" t="s">
        <v>102</v>
      </c>
      <c r="Q107" s="384" t="s">
        <v>463</v>
      </c>
      <c r="R107" s="384" t="s">
        <v>464</v>
      </c>
      <c r="V107" s="9"/>
    </row>
    <row r="108" spans="1:22" ht="30" customHeight="1" x14ac:dyDescent="0.25">
      <c r="A108" s="223"/>
      <c r="B108" s="219"/>
      <c r="C108" s="10"/>
      <c r="D108" s="370"/>
      <c r="E108" s="138"/>
      <c r="F108" s="357"/>
      <c r="G108" s="359"/>
      <c r="I108" s="97"/>
      <c r="J108" s="296"/>
      <c r="K108" s="296"/>
      <c r="L108" s="327"/>
      <c r="M108" s="97"/>
      <c r="N108" s="304"/>
      <c r="O108" s="359"/>
      <c r="P108" s="359"/>
      <c r="Q108" s="384"/>
      <c r="R108" s="384"/>
      <c r="V108" s="9"/>
    </row>
    <row r="109" spans="1:22" ht="25" customHeight="1" x14ac:dyDescent="0.25">
      <c r="A109" s="223"/>
      <c r="B109" s="247"/>
      <c r="C109" s="10"/>
      <c r="D109" s="138"/>
      <c r="E109" s="202"/>
      <c r="F109" s="101" t="s">
        <v>6</v>
      </c>
      <c r="G109" s="34"/>
      <c r="I109" s="97"/>
      <c r="J109" s="296"/>
      <c r="K109" s="296"/>
      <c r="L109" s="325"/>
      <c r="M109" s="97"/>
      <c r="N109" s="304"/>
      <c r="O109" s="82"/>
      <c r="Q109" s="303"/>
      <c r="R109" s="303"/>
      <c r="V109" s="9"/>
    </row>
    <row r="110" spans="1:22" ht="15" customHeight="1" x14ac:dyDescent="0.25">
      <c r="A110" s="223"/>
      <c r="B110" s="219"/>
      <c r="C110" s="30" t="s">
        <v>159</v>
      </c>
      <c r="D110" s="145"/>
      <c r="E110" s="105"/>
      <c r="F110" s="143"/>
      <c r="G110" s="34"/>
      <c r="I110" s="97"/>
      <c r="J110" s="82"/>
      <c r="K110" s="82"/>
      <c r="L110" s="331"/>
      <c r="M110" s="97"/>
      <c r="N110" s="304"/>
      <c r="O110" s="82"/>
      <c r="Q110" s="303"/>
      <c r="R110" s="303"/>
      <c r="V110" s="9"/>
    </row>
    <row r="111" spans="1:22" ht="15" customHeight="1" x14ac:dyDescent="0.25">
      <c r="A111" s="223"/>
      <c r="B111" s="219"/>
      <c r="C111" s="31" t="s">
        <v>160</v>
      </c>
      <c r="D111" s="145"/>
      <c r="E111" s="106"/>
      <c r="F111" s="146"/>
      <c r="G111" s="34"/>
      <c r="I111" s="97"/>
      <c r="J111" s="297"/>
      <c r="K111" s="297"/>
      <c r="L111" s="331"/>
      <c r="M111" s="97"/>
      <c r="N111" s="304"/>
      <c r="O111" s="82"/>
      <c r="Q111" s="303"/>
      <c r="R111" s="303"/>
      <c r="V111" s="9"/>
    </row>
    <row r="112" spans="1:22" ht="15" customHeight="1" x14ac:dyDescent="0.25">
      <c r="A112" s="223"/>
      <c r="B112" s="219"/>
      <c r="C112" s="127" t="s">
        <v>161</v>
      </c>
      <c r="D112" s="145"/>
      <c r="E112" s="106"/>
      <c r="F112" s="146"/>
      <c r="G112" s="34"/>
      <c r="I112" s="97"/>
      <c r="J112" s="297"/>
      <c r="K112" s="297"/>
      <c r="L112" s="331"/>
      <c r="M112" s="97"/>
      <c r="N112" s="304"/>
      <c r="O112" s="82"/>
      <c r="Q112" s="303"/>
      <c r="R112" s="303"/>
      <c r="V112" s="9"/>
    </row>
    <row r="113" spans="1:22" ht="15" customHeight="1" x14ac:dyDescent="0.25">
      <c r="A113" s="223"/>
      <c r="B113" s="219"/>
      <c r="C113" s="168" t="s">
        <v>162</v>
      </c>
      <c r="D113" s="145"/>
      <c r="E113" s="106"/>
      <c r="F113" s="146"/>
      <c r="G113" s="34"/>
      <c r="I113" s="97"/>
      <c r="J113" s="297"/>
      <c r="K113" s="297"/>
      <c r="L113" s="331"/>
      <c r="M113" s="97"/>
      <c r="N113" s="304"/>
      <c r="O113" s="82"/>
      <c r="Q113" s="303"/>
      <c r="R113" s="303"/>
      <c r="V113" s="9"/>
    </row>
    <row r="114" spans="1:22" ht="15" customHeight="1" x14ac:dyDescent="0.25">
      <c r="A114" s="223"/>
      <c r="B114" s="219"/>
      <c r="C114" s="90" t="s">
        <v>125</v>
      </c>
      <c r="D114" s="142" t="s">
        <v>391</v>
      </c>
      <c r="E114" s="106">
        <v>69</v>
      </c>
      <c r="F114" s="280"/>
      <c r="G114" s="236" t="str">
        <f>IF(F114&gt;=0,"","ERROR")</f>
        <v/>
      </c>
      <c r="I114" s="97">
        <v>69</v>
      </c>
      <c r="J114" s="82"/>
      <c r="K114" s="82"/>
      <c r="L114" s="325"/>
      <c r="M114" s="97"/>
      <c r="N114" s="304"/>
      <c r="O114" s="82"/>
      <c r="Q114" s="319"/>
      <c r="R114" s="319"/>
      <c r="V114" s="9"/>
    </row>
    <row r="115" spans="1:22" ht="15" customHeight="1" x14ac:dyDescent="0.25">
      <c r="A115" s="223"/>
      <c r="B115" s="219"/>
      <c r="C115" s="168" t="s">
        <v>163</v>
      </c>
      <c r="D115" s="145"/>
      <c r="E115" s="106"/>
      <c r="F115" s="160"/>
      <c r="G115" s="34"/>
      <c r="I115" s="97"/>
      <c r="J115" s="297"/>
      <c r="K115" s="297"/>
      <c r="L115" s="329"/>
      <c r="M115" s="97"/>
      <c r="N115" s="304"/>
      <c r="O115" s="82"/>
      <c r="Q115" s="303"/>
      <c r="R115" s="303"/>
      <c r="V115" s="9"/>
    </row>
    <row r="116" spans="1:22" ht="25" customHeight="1" x14ac:dyDescent="0.25">
      <c r="A116" s="223"/>
      <c r="B116" s="219"/>
      <c r="C116" s="90" t="s">
        <v>126</v>
      </c>
      <c r="D116" s="142" t="s">
        <v>300</v>
      </c>
      <c r="E116" s="106">
        <v>70</v>
      </c>
      <c r="F116" s="280"/>
      <c r="G116" s="236" t="str">
        <f>IF(F116&gt;=0,"","ERROR")</f>
        <v/>
      </c>
      <c r="I116" s="97">
        <v>70</v>
      </c>
      <c r="J116" s="318"/>
      <c r="K116" s="318"/>
      <c r="L116" s="332"/>
      <c r="M116" s="97"/>
      <c r="N116" s="304"/>
      <c r="O116" s="82"/>
      <c r="Q116" s="282"/>
      <c r="R116" s="303"/>
      <c r="V116" s="9"/>
    </row>
    <row r="117" spans="1:22" ht="15" customHeight="1" x14ac:dyDescent="0.25">
      <c r="A117" s="223"/>
      <c r="B117" s="219"/>
      <c r="C117" s="90" t="s">
        <v>125</v>
      </c>
      <c r="D117" s="142" t="s">
        <v>300</v>
      </c>
      <c r="E117" s="106">
        <v>71</v>
      </c>
      <c r="F117" s="280"/>
      <c r="G117" s="236" t="str">
        <f>IF(F117&gt;=0,"","ERROR")</f>
        <v/>
      </c>
      <c r="I117" s="97">
        <v>71</v>
      </c>
      <c r="J117" s="318"/>
      <c r="K117" s="318"/>
      <c r="L117" s="322"/>
      <c r="M117" s="97"/>
      <c r="N117" s="304"/>
      <c r="O117" s="82"/>
      <c r="Q117" s="303"/>
      <c r="R117" s="303"/>
      <c r="V117" s="9"/>
    </row>
    <row r="118" spans="1:22" ht="15" customHeight="1" x14ac:dyDescent="0.25">
      <c r="A118" s="223"/>
      <c r="B118" s="219"/>
      <c r="C118" s="127" t="s">
        <v>164</v>
      </c>
      <c r="D118" s="145"/>
      <c r="E118" s="106"/>
      <c r="F118" s="160"/>
      <c r="G118" s="34"/>
      <c r="I118" s="97"/>
      <c r="J118" s="318"/>
      <c r="K118" s="318"/>
      <c r="L118" s="329"/>
      <c r="M118" s="97"/>
      <c r="N118" s="304"/>
      <c r="O118" s="82"/>
      <c r="Q118" s="303"/>
      <c r="R118" s="303"/>
      <c r="V118" s="9"/>
    </row>
    <row r="119" spans="1:22" ht="15" customHeight="1" x14ac:dyDescent="0.25">
      <c r="A119" s="223"/>
      <c r="B119" s="219"/>
      <c r="C119" s="168" t="s">
        <v>162</v>
      </c>
      <c r="D119" s="145"/>
      <c r="E119" s="106"/>
      <c r="F119" s="161"/>
      <c r="G119" s="34"/>
      <c r="I119" s="97"/>
      <c r="J119" s="318"/>
      <c r="K119" s="318"/>
      <c r="L119" s="333"/>
      <c r="M119" s="97"/>
      <c r="N119" s="304"/>
      <c r="O119" s="82"/>
      <c r="Q119" s="303"/>
      <c r="R119" s="303"/>
      <c r="V119" s="9"/>
    </row>
    <row r="120" spans="1:22" ht="15" customHeight="1" x14ac:dyDescent="0.25">
      <c r="A120" s="223"/>
      <c r="B120" s="219"/>
      <c r="C120" s="90" t="s">
        <v>125</v>
      </c>
      <c r="D120" s="142" t="s">
        <v>391</v>
      </c>
      <c r="E120" s="106">
        <v>73</v>
      </c>
      <c r="F120" s="280"/>
      <c r="G120" s="236" t="str">
        <f>IF(F120&gt;=0,"","ERROR")</f>
        <v/>
      </c>
      <c r="I120" s="97">
        <v>73</v>
      </c>
      <c r="J120" s="318"/>
      <c r="K120" s="318"/>
      <c r="L120" s="322"/>
      <c r="M120" s="97"/>
      <c r="N120" s="304"/>
      <c r="O120" s="82"/>
      <c r="Q120" s="303"/>
      <c r="R120" s="303"/>
      <c r="V120" s="9"/>
    </row>
    <row r="121" spans="1:22" ht="15" customHeight="1" x14ac:dyDescent="0.25">
      <c r="A121" s="223"/>
      <c r="B121" s="219"/>
      <c r="C121" s="168" t="s">
        <v>163</v>
      </c>
      <c r="D121" s="145"/>
      <c r="E121" s="106"/>
      <c r="F121" s="160"/>
      <c r="G121" s="34"/>
      <c r="I121" s="97"/>
      <c r="J121" s="318"/>
      <c r="K121" s="318"/>
      <c r="L121" s="329"/>
      <c r="M121" s="97"/>
      <c r="N121" s="304"/>
      <c r="O121" s="82"/>
      <c r="Q121" s="303"/>
      <c r="R121" s="303"/>
      <c r="V121" s="9"/>
    </row>
    <row r="122" spans="1:22" ht="25" customHeight="1" x14ac:dyDescent="0.25">
      <c r="A122" s="223"/>
      <c r="B122" s="219"/>
      <c r="C122" s="90" t="s">
        <v>126</v>
      </c>
      <c r="D122" s="142" t="s">
        <v>300</v>
      </c>
      <c r="E122" s="106">
        <v>74</v>
      </c>
      <c r="F122" s="280"/>
      <c r="G122" s="236" t="str">
        <f>IF(F122&gt;=0,"","ERROR")</f>
        <v/>
      </c>
      <c r="I122" s="97">
        <v>74</v>
      </c>
      <c r="J122" s="318"/>
      <c r="K122" s="318"/>
      <c r="L122" s="332"/>
      <c r="M122" s="97"/>
      <c r="N122" s="304"/>
      <c r="O122" s="82"/>
      <c r="Q122" s="316"/>
      <c r="R122" s="303"/>
      <c r="V122" s="9"/>
    </row>
    <row r="123" spans="1:22" ht="15" customHeight="1" x14ac:dyDescent="0.25">
      <c r="A123" s="223"/>
      <c r="B123" s="219"/>
      <c r="C123" s="90" t="s">
        <v>125</v>
      </c>
      <c r="D123" s="142" t="s">
        <v>300</v>
      </c>
      <c r="E123" s="106">
        <v>75</v>
      </c>
      <c r="F123" s="280"/>
      <c r="G123" s="236" t="str">
        <f>IF(F123&gt;=0,"","ERROR")</f>
        <v/>
      </c>
      <c r="I123" s="97">
        <v>75</v>
      </c>
      <c r="J123" s="297"/>
      <c r="K123" s="297"/>
      <c r="L123" s="322"/>
      <c r="M123" s="97"/>
      <c r="N123" s="304"/>
      <c r="O123" s="82"/>
      <c r="Q123" s="303"/>
      <c r="R123" s="303"/>
      <c r="V123" s="9"/>
    </row>
    <row r="124" spans="1:22" ht="15" customHeight="1" x14ac:dyDescent="0.25">
      <c r="A124" s="223"/>
      <c r="B124" s="219"/>
      <c r="C124" s="127" t="s">
        <v>37</v>
      </c>
      <c r="D124" s="142" t="s">
        <v>301</v>
      </c>
      <c r="E124" s="106">
        <v>76</v>
      </c>
      <c r="F124" s="280"/>
      <c r="G124" s="236" t="str">
        <f>IF(F124&gt;=0,"","ERROR")</f>
        <v/>
      </c>
      <c r="I124" s="97">
        <v>76</v>
      </c>
      <c r="J124" s="297"/>
      <c r="K124" s="297"/>
      <c r="L124" s="332"/>
      <c r="M124" s="97"/>
      <c r="N124" s="304"/>
      <c r="O124" s="82"/>
      <c r="V124" s="9"/>
    </row>
    <row r="125" spans="1:22" ht="25" customHeight="1" x14ac:dyDescent="0.25">
      <c r="A125" s="225"/>
      <c r="B125" s="219"/>
      <c r="C125" s="31" t="s">
        <v>165</v>
      </c>
      <c r="D125" s="142" t="s">
        <v>301</v>
      </c>
      <c r="E125" s="106">
        <v>77</v>
      </c>
      <c r="F125" s="280"/>
      <c r="G125" s="236" t="str">
        <f>IF(F125&gt;=0,"","ERROR")</f>
        <v/>
      </c>
      <c r="I125" s="97">
        <v>77</v>
      </c>
      <c r="J125" s="290" t="s">
        <v>437</v>
      </c>
      <c r="K125" s="140" t="s">
        <v>465</v>
      </c>
      <c r="L125" s="334"/>
      <c r="M125" s="97"/>
      <c r="N125" s="304"/>
      <c r="O125" s="82"/>
      <c r="Q125" s="103" t="str">
        <f>IF(COUNT(F114,F116:F117,F120,F122:F125,L125)=0,"",IF(COUNT(L125)&gt;0,IF(COUNT(F114,F116:F117,F120,F122:F125)=0,"","ERROR"),IF(COUNT(F114,F116:F117,F120,F122:F125)=8,"","ERROR")))</f>
        <v/>
      </c>
      <c r="R125" s="103" t="str">
        <f>IF(COUNT(F114,F116:F117,F120,F122:F125,L125)=0,"",IF(COUNT(L125)&gt;0,"facilitation applied","No facilitation applied"))</f>
        <v/>
      </c>
      <c r="V125" s="9"/>
    </row>
    <row r="126" spans="1:22" s="77" customFormat="1" ht="15" customHeight="1" x14ac:dyDescent="0.25">
      <c r="A126" s="225"/>
      <c r="B126" s="219"/>
      <c r="C126" s="162" t="s">
        <v>122</v>
      </c>
      <c r="D126" s="145"/>
      <c r="E126" s="97">
        <v>516</v>
      </c>
      <c r="F126" s="280"/>
      <c r="G126" s="236" t="str">
        <f>IF(AND(F126&lt;=F125,F126&gt;=0),"","ERROR")</f>
        <v/>
      </c>
      <c r="I126" s="97">
        <v>516</v>
      </c>
      <c r="J126" s="297"/>
      <c r="K126" s="297"/>
      <c r="L126" s="332"/>
      <c r="M126" s="97"/>
      <c r="N126" s="304"/>
      <c r="O126" s="82"/>
      <c r="Q126" s="303"/>
      <c r="R126" s="317"/>
    </row>
    <row r="127" spans="1:22" ht="15" customHeight="1" x14ac:dyDescent="0.25">
      <c r="A127" s="225"/>
      <c r="B127" s="219"/>
      <c r="C127" s="31" t="s">
        <v>166</v>
      </c>
      <c r="D127" s="142" t="s">
        <v>302</v>
      </c>
      <c r="E127" s="97">
        <v>78</v>
      </c>
      <c r="F127" s="100"/>
      <c r="G127" s="236" t="str">
        <f>IF(F127&gt;=0,"","ERROR")</f>
        <v/>
      </c>
      <c r="I127" s="97">
        <v>78</v>
      </c>
      <c r="J127" s="297"/>
      <c r="K127" s="297"/>
      <c r="L127" s="332"/>
      <c r="M127" s="97"/>
      <c r="N127" s="304"/>
      <c r="O127" s="82"/>
      <c r="Q127" s="303"/>
      <c r="R127" s="317"/>
      <c r="V127" s="9"/>
    </row>
    <row r="128" spans="1:22" s="77" customFormat="1" ht="15" customHeight="1" x14ac:dyDescent="0.25">
      <c r="A128" s="225"/>
      <c r="B128" s="219"/>
      <c r="C128" s="162" t="s">
        <v>122</v>
      </c>
      <c r="D128" s="145"/>
      <c r="E128" s="97">
        <v>517</v>
      </c>
      <c r="F128" s="280"/>
      <c r="G128" s="236" t="str">
        <f>IF(AND(F128&lt;=F127,F128&gt;=0),"","ERROR")</f>
        <v/>
      </c>
      <c r="I128" s="97">
        <v>517</v>
      </c>
      <c r="J128" s="297"/>
      <c r="K128" s="297"/>
      <c r="L128" s="332"/>
      <c r="M128" s="97"/>
      <c r="N128" s="304"/>
      <c r="O128" s="82"/>
      <c r="Q128" s="303"/>
      <c r="R128" s="317"/>
    </row>
    <row r="129" spans="1:22" ht="30" customHeight="1" x14ac:dyDescent="0.25">
      <c r="A129" s="225"/>
      <c r="B129" s="219"/>
      <c r="C129" s="31" t="s">
        <v>167</v>
      </c>
      <c r="D129" s="142" t="s">
        <v>392</v>
      </c>
      <c r="E129" s="106">
        <v>80</v>
      </c>
      <c r="F129" s="100"/>
      <c r="G129" s="236" t="str">
        <f>IF(F129&gt;=0,"","ERROR")</f>
        <v/>
      </c>
      <c r="I129" s="97">
        <v>80</v>
      </c>
      <c r="J129" s="297"/>
      <c r="K129" s="297"/>
      <c r="L129" s="332"/>
      <c r="M129" s="97"/>
      <c r="N129" s="304"/>
      <c r="O129" s="82"/>
      <c r="Q129" s="303"/>
      <c r="R129" s="317"/>
      <c r="V129" s="9"/>
    </row>
    <row r="130" spans="1:22" ht="15" customHeight="1" x14ac:dyDescent="0.25">
      <c r="A130" s="223"/>
      <c r="B130" s="219"/>
      <c r="C130" s="179" t="s">
        <v>38</v>
      </c>
      <c r="D130" s="145"/>
      <c r="E130" s="104">
        <v>81</v>
      </c>
      <c r="F130" s="100"/>
      <c r="G130" s="34"/>
      <c r="I130" s="97">
        <v>81</v>
      </c>
      <c r="J130" s="296"/>
      <c r="K130" s="296"/>
      <c r="L130" s="332"/>
      <c r="M130" s="97"/>
      <c r="N130" s="304"/>
      <c r="O130" s="103" t="str">
        <f>IF(ABS(F130-SUM(F114:F114,F116:F117,F120:F120,F122:F125,F127,F129:F129,L125))&gt;0.5,"ERROR","")</f>
        <v/>
      </c>
      <c r="Q130" s="303"/>
      <c r="R130" s="303"/>
      <c r="V130" s="9"/>
    </row>
    <row r="131" spans="1:22" ht="30" customHeight="1" x14ac:dyDescent="0.35">
      <c r="A131" s="223"/>
      <c r="B131" s="244"/>
      <c r="C131" s="4"/>
      <c r="D131" s="136"/>
      <c r="E131" s="136"/>
      <c r="F131" s="5"/>
      <c r="G131" s="34"/>
      <c r="H131" s="1"/>
      <c r="I131" s="97"/>
      <c r="J131" s="82"/>
      <c r="K131" s="82"/>
      <c r="L131" s="332"/>
      <c r="M131" s="97"/>
      <c r="N131" s="304"/>
      <c r="O131" s="116"/>
      <c r="Q131" s="303"/>
      <c r="R131" s="303"/>
      <c r="V131" s="9"/>
    </row>
    <row r="132" spans="1:22" ht="30" customHeight="1" x14ac:dyDescent="0.25">
      <c r="A132" s="223"/>
      <c r="B132" s="365" t="s">
        <v>39</v>
      </c>
      <c r="C132" s="366"/>
      <c r="D132" s="369" t="s">
        <v>278</v>
      </c>
      <c r="E132" s="137"/>
      <c r="F132" s="356" t="s">
        <v>36</v>
      </c>
      <c r="G132" s="358" t="s">
        <v>102</v>
      </c>
      <c r="I132" s="97"/>
      <c r="J132" s="82"/>
      <c r="K132" s="82"/>
      <c r="L132" s="332"/>
      <c r="M132" s="97"/>
      <c r="N132" s="304"/>
      <c r="O132" s="358" t="s">
        <v>102</v>
      </c>
      <c r="P132" s="358" t="s">
        <v>102</v>
      </c>
      <c r="Q132" s="384" t="s">
        <v>463</v>
      </c>
      <c r="R132" s="384" t="s">
        <v>464</v>
      </c>
      <c r="V132" s="9"/>
    </row>
    <row r="133" spans="1:22" ht="30" customHeight="1" x14ac:dyDescent="0.25">
      <c r="A133" s="223"/>
      <c r="B133" s="219"/>
      <c r="C133" s="10"/>
      <c r="D133" s="370"/>
      <c r="E133" s="138"/>
      <c r="F133" s="357"/>
      <c r="G133" s="359"/>
      <c r="I133" s="97"/>
      <c r="J133" s="296"/>
      <c r="K133" s="296"/>
      <c r="L133" s="332"/>
      <c r="M133" s="97"/>
      <c r="N133" s="304"/>
      <c r="O133" s="359"/>
      <c r="P133" s="359"/>
      <c r="Q133" s="384"/>
      <c r="R133" s="384"/>
      <c r="V133" s="9"/>
    </row>
    <row r="134" spans="1:22" ht="15" customHeight="1" x14ac:dyDescent="0.25">
      <c r="A134" s="223"/>
      <c r="B134" s="219"/>
      <c r="C134" s="88" t="s">
        <v>168</v>
      </c>
      <c r="D134" s="145"/>
      <c r="E134" s="105"/>
      <c r="F134" s="163"/>
      <c r="G134" s="34"/>
      <c r="I134" s="97"/>
      <c r="J134" s="297"/>
      <c r="K134" s="297"/>
      <c r="L134" s="332"/>
      <c r="M134" s="97"/>
      <c r="N134" s="304"/>
      <c r="O134" s="82"/>
      <c r="Q134" s="303"/>
      <c r="R134" s="303"/>
      <c r="V134" s="9"/>
    </row>
    <row r="135" spans="1:22" ht="15" customHeight="1" x14ac:dyDescent="0.25">
      <c r="A135" s="223"/>
      <c r="B135" s="219"/>
      <c r="C135" s="31" t="s">
        <v>169</v>
      </c>
      <c r="D135" s="145"/>
      <c r="E135" s="106"/>
      <c r="F135" s="163"/>
      <c r="G135" s="34"/>
      <c r="I135" s="97"/>
      <c r="J135" s="297"/>
      <c r="K135" s="297"/>
      <c r="L135" s="332"/>
      <c r="M135" s="97"/>
      <c r="N135" s="304"/>
      <c r="O135" s="82"/>
      <c r="Q135" s="303"/>
      <c r="R135" s="303"/>
      <c r="V135" s="9"/>
    </row>
    <row r="136" spans="1:22" ht="15" customHeight="1" x14ac:dyDescent="0.25">
      <c r="A136" s="223"/>
      <c r="B136" s="219"/>
      <c r="C136" s="127" t="s">
        <v>123</v>
      </c>
      <c r="D136" s="145"/>
      <c r="E136" s="106"/>
      <c r="F136" s="163"/>
      <c r="G136" s="34"/>
      <c r="I136" s="97"/>
      <c r="J136" s="284"/>
      <c r="K136" s="284"/>
      <c r="L136" s="332"/>
      <c r="M136" s="97"/>
      <c r="N136" s="304"/>
      <c r="O136" s="316"/>
      <c r="Q136" s="303"/>
      <c r="R136" s="303"/>
      <c r="V136" s="9"/>
    </row>
    <row r="137" spans="1:22" ht="15" customHeight="1" x14ac:dyDescent="0.25">
      <c r="A137" s="223"/>
      <c r="B137" s="219"/>
      <c r="C137" s="168" t="s">
        <v>160</v>
      </c>
      <c r="D137" s="145"/>
      <c r="E137" s="106"/>
      <c r="F137" s="163"/>
      <c r="G137" s="34"/>
      <c r="I137" s="97"/>
      <c r="J137" s="297"/>
      <c r="K137" s="297"/>
      <c r="L137" s="332"/>
      <c r="M137" s="97"/>
      <c r="N137" s="304"/>
      <c r="O137" s="82"/>
      <c r="Q137" s="303"/>
      <c r="R137" s="303"/>
      <c r="V137" s="9"/>
    </row>
    <row r="138" spans="1:22" ht="15" customHeight="1" x14ac:dyDescent="0.25">
      <c r="A138" s="223"/>
      <c r="B138" s="219"/>
      <c r="C138" s="90" t="s">
        <v>161</v>
      </c>
      <c r="D138" s="145"/>
      <c r="E138" s="106"/>
      <c r="F138" s="163"/>
      <c r="G138" s="34"/>
      <c r="I138" s="97"/>
      <c r="J138" s="297"/>
      <c r="K138" s="297"/>
      <c r="L138" s="332"/>
      <c r="M138" s="97"/>
      <c r="N138" s="304"/>
      <c r="O138" s="82"/>
      <c r="Q138" s="303"/>
      <c r="R138" s="303"/>
      <c r="V138" s="9"/>
    </row>
    <row r="139" spans="1:22" ht="15" customHeight="1" x14ac:dyDescent="0.25">
      <c r="A139" s="223"/>
      <c r="B139" s="219"/>
      <c r="C139" s="165" t="s">
        <v>162</v>
      </c>
      <c r="D139" s="145"/>
      <c r="E139" s="106"/>
      <c r="F139" s="163"/>
      <c r="G139" s="34"/>
      <c r="I139" s="97"/>
      <c r="J139" s="297"/>
      <c r="K139" s="297"/>
      <c r="L139" s="332"/>
      <c r="M139" s="97"/>
      <c r="N139" s="304"/>
      <c r="O139" s="82"/>
      <c r="Q139" s="303"/>
      <c r="R139" s="303"/>
      <c r="V139" s="9"/>
    </row>
    <row r="140" spans="1:22" ht="15" customHeight="1" x14ac:dyDescent="0.25">
      <c r="A140" s="223"/>
      <c r="B140" s="219"/>
      <c r="C140" s="126" t="s">
        <v>125</v>
      </c>
      <c r="D140" s="142" t="s">
        <v>391</v>
      </c>
      <c r="E140" s="106">
        <v>83</v>
      </c>
      <c r="F140" s="280"/>
      <c r="G140" s="236" t="str">
        <f>IF(F140&gt;=0,"","ERROR")</f>
        <v/>
      </c>
      <c r="I140" s="106">
        <v>83</v>
      </c>
      <c r="J140" s="297"/>
      <c r="K140" s="297"/>
      <c r="L140" s="332"/>
      <c r="M140" s="106"/>
      <c r="N140" s="304"/>
      <c r="O140" s="82"/>
      <c r="Q140" s="319"/>
      <c r="R140" s="319"/>
      <c r="V140" s="9"/>
    </row>
    <row r="141" spans="1:22" ht="15" customHeight="1" x14ac:dyDescent="0.25">
      <c r="A141" s="223"/>
      <c r="B141" s="219"/>
      <c r="C141" s="165" t="s">
        <v>163</v>
      </c>
      <c r="D141" s="145"/>
      <c r="E141" s="106"/>
      <c r="F141" s="160"/>
      <c r="G141" s="34"/>
      <c r="I141" s="106"/>
      <c r="J141" s="297"/>
      <c r="K141" s="297"/>
      <c r="L141" s="332"/>
      <c r="M141" s="106"/>
      <c r="N141" s="304"/>
      <c r="O141" s="82"/>
      <c r="Q141" s="303"/>
      <c r="R141" s="303"/>
      <c r="V141" s="9"/>
    </row>
    <row r="142" spans="1:22" ht="25" customHeight="1" x14ac:dyDescent="0.25">
      <c r="A142" s="223"/>
      <c r="B142" s="219"/>
      <c r="C142" s="126" t="s">
        <v>126</v>
      </c>
      <c r="D142" s="142" t="s">
        <v>303</v>
      </c>
      <c r="E142" s="106">
        <v>84</v>
      </c>
      <c r="F142" s="280"/>
      <c r="G142" s="236" t="str">
        <f>IF(F142&gt;=0,"","ERROR")</f>
        <v/>
      </c>
      <c r="I142" s="106">
        <v>84</v>
      </c>
      <c r="J142" s="318"/>
      <c r="K142" s="318"/>
      <c r="L142" s="332"/>
      <c r="M142" s="106"/>
      <c r="N142" s="304"/>
      <c r="O142" s="82"/>
      <c r="Q142" s="303"/>
      <c r="R142" s="303"/>
      <c r="V142" s="9"/>
    </row>
    <row r="143" spans="1:22" ht="15" customHeight="1" x14ac:dyDescent="0.25">
      <c r="A143" s="223"/>
      <c r="B143" s="219"/>
      <c r="C143" s="126" t="s">
        <v>125</v>
      </c>
      <c r="D143" s="142" t="s">
        <v>303</v>
      </c>
      <c r="E143" s="106">
        <v>85</v>
      </c>
      <c r="F143" s="280"/>
      <c r="G143" s="236" t="str">
        <f>IF(F143&gt;=0,"","ERROR")</f>
        <v/>
      </c>
      <c r="I143" s="106">
        <v>85</v>
      </c>
      <c r="J143" s="318"/>
      <c r="K143" s="318"/>
      <c r="L143" s="332"/>
      <c r="M143" s="106"/>
      <c r="N143" s="304"/>
      <c r="O143" s="82"/>
      <c r="Q143" s="303"/>
      <c r="R143" s="303"/>
      <c r="V143" s="9"/>
    </row>
    <row r="144" spans="1:22" ht="15" customHeight="1" x14ac:dyDescent="0.25">
      <c r="A144" s="223"/>
      <c r="B144" s="219"/>
      <c r="C144" s="90" t="s">
        <v>164</v>
      </c>
      <c r="D144" s="145"/>
      <c r="E144" s="106"/>
      <c r="F144" s="160"/>
      <c r="G144" s="34"/>
      <c r="I144" s="106"/>
      <c r="J144" s="318"/>
      <c r="K144" s="318"/>
      <c r="L144" s="332"/>
      <c r="M144" s="106"/>
      <c r="N144" s="304"/>
      <c r="O144" s="82"/>
      <c r="Q144" s="303"/>
      <c r="R144" s="303"/>
      <c r="V144" s="9"/>
    </row>
    <row r="145" spans="1:29" ht="15" customHeight="1" x14ac:dyDescent="0.25">
      <c r="A145" s="223"/>
      <c r="B145" s="219"/>
      <c r="C145" s="165" t="s">
        <v>162</v>
      </c>
      <c r="D145" s="145"/>
      <c r="E145" s="106"/>
      <c r="F145" s="160"/>
      <c r="G145" s="34"/>
      <c r="I145" s="106"/>
      <c r="J145" s="318"/>
      <c r="K145" s="318"/>
      <c r="L145" s="332"/>
      <c r="M145" s="106"/>
      <c r="N145" s="304"/>
      <c r="O145" s="82"/>
      <c r="Q145" s="303"/>
      <c r="R145" s="303"/>
      <c r="V145" s="9"/>
    </row>
    <row r="146" spans="1:29" ht="15" customHeight="1" x14ac:dyDescent="0.25">
      <c r="A146" s="223"/>
      <c r="B146" s="219"/>
      <c r="C146" s="126" t="s">
        <v>125</v>
      </c>
      <c r="D146" s="142" t="s">
        <v>391</v>
      </c>
      <c r="E146" s="106">
        <v>87</v>
      </c>
      <c r="F146" s="280"/>
      <c r="G146" s="236" t="str">
        <f>IF(F146&gt;=0,"","ERROR")</f>
        <v/>
      </c>
      <c r="I146" s="106">
        <v>87</v>
      </c>
      <c r="J146" s="318"/>
      <c r="K146" s="318"/>
      <c r="L146" s="332"/>
      <c r="M146" s="106"/>
      <c r="N146" s="304"/>
      <c r="O146" s="82"/>
      <c r="Q146" s="303"/>
      <c r="R146" s="316"/>
      <c r="V146" s="9"/>
    </row>
    <row r="147" spans="1:29" ht="15" customHeight="1" x14ac:dyDescent="0.25">
      <c r="A147" s="223"/>
      <c r="B147" s="219"/>
      <c r="C147" s="165" t="s">
        <v>163</v>
      </c>
      <c r="D147" s="145"/>
      <c r="E147" s="106"/>
      <c r="F147" s="160"/>
      <c r="G147" s="34"/>
      <c r="I147" s="106"/>
      <c r="J147" s="318"/>
      <c r="K147" s="318"/>
      <c r="L147" s="332"/>
      <c r="M147" s="106"/>
      <c r="N147" s="304"/>
      <c r="O147" s="82"/>
      <c r="Q147" s="303"/>
      <c r="R147" s="303"/>
      <c r="V147" s="9"/>
    </row>
    <row r="148" spans="1:29" ht="25" customHeight="1" x14ac:dyDescent="0.25">
      <c r="A148" s="223"/>
      <c r="B148" s="219"/>
      <c r="C148" s="126" t="s">
        <v>126</v>
      </c>
      <c r="D148" s="142" t="s">
        <v>303</v>
      </c>
      <c r="E148" s="106">
        <v>88</v>
      </c>
      <c r="F148" s="280"/>
      <c r="G148" s="236" t="str">
        <f>IF(F148&gt;=0,"","ERROR")</f>
        <v/>
      </c>
      <c r="I148" s="106">
        <v>88</v>
      </c>
      <c r="J148" s="318"/>
      <c r="K148" s="318"/>
      <c r="L148" s="332"/>
      <c r="M148" s="106"/>
      <c r="N148" s="304"/>
      <c r="O148" s="82"/>
      <c r="Q148" s="303"/>
      <c r="R148" s="303"/>
      <c r="V148" s="9"/>
    </row>
    <row r="149" spans="1:29" ht="15" customHeight="1" x14ac:dyDescent="0.25">
      <c r="A149" s="223"/>
      <c r="B149" s="219"/>
      <c r="C149" s="126" t="s">
        <v>125</v>
      </c>
      <c r="D149" s="142" t="s">
        <v>303</v>
      </c>
      <c r="E149" s="106">
        <v>89</v>
      </c>
      <c r="F149" s="280"/>
      <c r="G149" s="236" t="str">
        <f>IF(F149&gt;=0,"","ERROR")</f>
        <v/>
      </c>
      <c r="I149" s="106">
        <v>89</v>
      </c>
      <c r="J149" s="297"/>
      <c r="K149" s="297"/>
      <c r="L149" s="332"/>
      <c r="M149" s="106"/>
      <c r="N149" s="304"/>
      <c r="O149" s="82"/>
      <c r="Q149" s="303"/>
      <c r="R149" s="303"/>
      <c r="V149" s="9"/>
    </row>
    <row r="150" spans="1:29" ht="15" customHeight="1" x14ac:dyDescent="0.25">
      <c r="A150" s="223"/>
      <c r="B150" s="219"/>
      <c r="C150" s="90" t="s">
        <v>37</v>
      </c>
      <c r="D150" s="142" t="s">
        <v>304</v>
      </c>
      <c r="E150" s="106">
        <v>90</v>
      </c>
      <c r="F150" s="280"/>
      <c r="G150" s="236" t="str">
        <f>IF(F150&gt;=0,"","ERROR")</f>
        <v/>
      </c>
      <c r="I150" s="106">
        <v>90</v>
      </c>
      <c r="J150" s="297"/>
      <c r="K150" s="297"/>
      <c r="L150" s="332"/>
      <c r="M150" s="106"/>
      <c r="N150" s="304"/>
      <c r="O150" s="82"/>
      <c r="V150" s="9"/>
    </row>
    <row r="151" spans="1:29" ht="40" customHeight="1" x14ac:dyDescent="0.25">
      <c r="A151" s="225"/>
      <c r="B151" s="219"/>
      <c r="C151" s="168" t="s">
        <v>88</v>
      </c>
      <c r="D151" s="142" t="s">
        <v>304</v>
      </c>
      <c r="E151" s="106">
        <v>91</v>
      </c>
      <c r="F151" s="280"/>
      <c r="G151" s="236" t="str">
        <f>IF(F151&gt;=0,"","ERROR")</f>
        <v/>
      </c>
      <c r="I151" s="106">
        <v>91</v>
      </c>
      <c r="J151" s="290" t="s">
        <v>438</v>
      </c>
      <c r="K151" s="140" t="s">
        <v>466</v>
      </c>
      <c r="L151" s="334"/>
      <c r="M151" s="106"/>
      <c r="N151" s="304"/>
      <c r="O151" s="82"/>
      <c r="Q151" s="103" t="str">
        <f>IF(COUNT(F140,F142:F143,F146,F148:F151,L151)=0,"",IF(COUNT(L151)&gt;0,IF(COUNT(F140,F142:F143,F146,F148:F151)=0,"","ERROR"),IF(COUNT(F140,F142:F143,F146,F148:F151)=8,"","ERROR")))</f>
        <v/>
      </c>
      <c r="R151" s="103" t="str">
        <f>IF(COUNT(F140,F142:F143,F146,F148:F151,L151)=0,"",IF(COUNT(L151)&gt;0,"facilitation applied","No facilitation applied"))</f>
        <v/>
      </c>
      <c r="V151" s="9"/>
    </row>
    <row r="152" spans="1:29" ht="15" customHeight="1" x14ac:dyDescent="0.25">
      <c r="A152" s="225"/>
      <c r="B152" s="219"/>
      <c r="C152" s="127" t="s">
        <v>124</v>
      </c>
      <c r="D152" s="142" t="s">
        <v>305</v>
      </c>
      <c r="E152" s="106">
        <v>271</v>
      </c>
      <c r="F152" s="100"/>
      <c r="G152" s="236" t="str">
        <f>IF(F152&gt;=0,"","ERROR")</f>
        <v/>
      </c>
      <c r="I152" s="106">
        <v>271</v>
      </c>
      <c r="J152" s="284"/>
      <c r="K152" s="284"/>
      <c r="L152" s="332"/>
      <c r="M152" s="106"/>
      <c r="N152" s="305"/>
      <c r="O152" s="82"/>
      <c r="P152" s="77"/>
      <c r="Q152" s="303"/>
      <c r="R152" s="303"/>
      <c r="V152" s="9"/>
    </row>
    <row r="153" spans="1:29" ht="15" customHeight="1" x14ac:dyDescent="0.25">
      <c r="A153" s="223"/>
      <c r="B153" s="219"/>
      <c r="C153" s="31" t="s">
        <v>170</v>
      </c>
      <c r="D153" s="145"/>
      <c r="E153" s="106"/>
      <c r="F153" s="160"/>
      <c r="G153" s="34"/>
      <c r="I153" s="106"/>
      <c r="J153" s="297"/>
      <c r="K153" s="297"/>
      <c r="L153" s="332"/>
      <c r="M153" s="106"/>
      <c r="N153" s="304"/>
      <c r="O153" s="82"/>
      <c r="Q153" s="303"/>
      <c r="R153" s="303"/>
      <c r="V153" s="9"/>
    </row>
    <row r="154" spans="1:29" ht="15" customHeight="1" x14ac:dyDescent="0.25">
      <c r="A154" s="223"/>
      <c r="B154" s="219"/>
      <c r="C154" s="162" t="s">
        <v>171</v>
      </c>
      <c r="D154" s="145"/>
      <c r="E154" s="106"/>
      <c r="F154" s="163"/>
      <c r="G154" s="34"/>
      <c r="I154" s="106"/>
      <c r="J154" s="297"/>
      <c r="K154" s="297"/>
      <c r="L154" s="332"/>
      <c r="M154" s="106"/>
      <c r="N154" s="304"/>
      <c r="O154" s="82"/>
      <c r="Q154" s="303"/>
      <c r="R154" s="303"/>
      <c r="V154" s="9"/>
    </row>
    <row r="155" spans="1:29" ht="15" customHeight="1" x14ac:dyDescent="0.25">
      <c r="A155" s="223"/>
      <c r="B155" s="219"/>
      <c r="C155" s="164" t="s">
        <v>123</v>
      </c>
      <c r="D155" s="145"/>
      <c r="E155" s="106"/>
      <c r="F155" s="163"/>
      <c r="G155" s="34"/>
      <c r="I155" s="106"/>
      <c r="J155" s="284"/>
      <c r="K155" s="284"/>
      <c r="L155" s="332"/>
      <c r="M155" s="106"/>
      <c r="N155" s="304"/>
      <c r="O155" s="316"/>
      <c r="Q155" s="303"/>
      <c r="R155" s="303"/>
      <c r="V155" s="9"/>
    </row>
    <row r="156" spans="1:29" ht="15" customHeight="1" x14ac:dyDescent="0.25">
      <c r="A156" s="223"/>
      <c r="B156" s="219"/>
      <c r="C156" s="90" t="s">
        <v>172</v>
      </c>
      <c r="D156" s="145"/>
      <c r="E156" s="97">
        <v>94</v>
      </c>
      <c r="F156" s="207"/>
      <c r="G156" s="34"/>
      <c r="I156" s="97">
        <v>94</v>
      </c>
      <c r="J156" s="297"/>
      <c r="K156" s="297"/>
      <c r="L156" s="332"/>
      <c r="M156" s="97"/>
      <c r="N156" s="304"/>
      <c r="O156" s="82"/>
      <c r="Q156" s="303"/>
      <c r="R156" s="303"/>
      <c r="V156" s="9"/>
    </row>
    <row r="157" spans="1:29" ht="15" customHeight="1" x14ac:dyDescent="0.25">
      <c r="A157" s="223"/>
      <c r="B157" s="219"/>
      <c r="C157" s="165" t="s">
        <v>125</v>
      </c>
      <c r="D157" s="142" t="s">
        <v>391</v>
      </c>
      <c r="E157" s="97">
        <v>518</v>
      </c>
      <c r="F157" s="280"/>
      <c r="G157" s="236" t="str">
        <f>IF(F157&gt;=0,"","ERROR")</f>
        <v/>
      </c>
      <c r="I157" s="97">
        <v>518</v>
      </c>
      <c r="J157" s="297"/>
      <c r="K157" s="297"/>
      <c r="L157" s="332"/>
      <c r="M157" s="97"/>
      <c r="N157" s="304"/>
      <c r="O157" s="82"/>
      <c r="Q157" s="318"/>
      <c r="R157" s="318"/>
      <c r="V157" s="9"/>
    </row>
    <row r="158" spans="1:29" s="2" customFormat="1" ht="15" customHeight="1" x14ac:dyDescent="0.25">
      <c r="A158" s="226"/>
      <c r="B158" s="219"/>
      <c r="C158" s="90" t="s">
        <v>173</v>
      </c>
      <c r="D158" s="145"/>
      <c r="E158" s="97">
        <v>95</v>
      </c>
      <c r="F158" s="207"/>
      <c r="G158" s="34"/>
      <c r="I158" s="97">
        <v>95</v>
      </c>
      <c r="J158" s="297"/>
      <c r="K158" s="297"/>
      <c r="L158" s="332"/>
      <c r="M158" s="97"/>
      <c r="N158" s="304"/>
      <c r="O158" s="82"/>
      <c r="P158" s="1"/>
      <c r="Q158" s="303"/>
      <c r="R158" s="303"/>
      <c r="S158" s="1"/>
      <c r="T158" s="1"/>
      <c r="U158" s="1"/>
      <c r="V158" s="1"/>
      <c r="W158" s="1"/>
      <c r="X158" s="1"/>
      <c r="Y158" s="1"/>
      <c r="Z158" s="1"/>
      <c r="AA158" s="1"/>
      <c r="AB158" s="1"/>
      <c r="AC158" s="1"/>
    </row>
    <row r="159" spans="1:29" s="2" customFormat="1" ht="40" customHeight="1" x14ac:dyDescent="0.25">
      <c r="A159" s="226"/>
      <c r="B159" s="219"/>
      <c r="C159" s="165" t="s">
        <v>126</v>
      </c>
      <c r="D159" s="142" t="s">
        <v>306</v>
      </c>
      <c r="E159" s="97">
        <v>519</v>
      </c>
      <c r="F159" s="280"/>
      <c r="G159" s="236" t="str">
        <f>IF(F159&gt;=0,"","ERROR")</f>
        <v/>
      </c>
      <c r="I159" s="97">
        <v>519</v>
      </c>
      <c r="J159" s="318"/>
      <c r="K159" s="318"/>
      <c r="L159" s="332"/>
      <c r="M159" s="97"/>
      <c r="N159" s="304"/>
      <c r="O159" s="82"/>
      <c r="P159" s="9"/>
      <c r="Q159" s="303"/>
      <c r="R159" s="303"/>
      <c r="S159" s="1"/>
      <c r="T159" s="1"/>
      <c r="U159" s="1"/>
      <c r="V159" s="1"/>
      <c r="W159" s="1"/>
      <c r="X159" s="1"/>
      <c r="Y159" s="1"/>
      <c r="Z159" s="1"/>
      <c r="AA159" s="1"/>
      <c r="AB159" s="1"/>
      <c r="AC159" s="1"/>
    </row>
    <row r="160" spans="1:29" s="2" customFormat="1" ht="15" customHeight="1" x14ac:dyDescent="0.25">
      <c r="A160" s="226"/>
      <c r="B160" s="219"/>
      <c r="C160" s="165" t="s">
        <v>125</v>
      </c>
      <c r="D160" s="142" t="s">
        <v>306</v>
      </c>
      <c r="E160" s="97">
        <v>520</v>
      </c>
      <c r="F160" s="280"/>
      <c r="G160" s="236" t="str">
        <f>IF(F160&gt;=0,"","ERROR")</f>
        <v/>
      </c>
      <c r="I160" s="97">
        <v>520</v>
      </c>
      <c r="J160" s="297"/>
      <c r="K160" s="297"/>
      <c r="L160" s="332"/>
      <c r="M160" s="97"/>
      <c r="N160" s="304"/>
      <c r="O160" s="82"/>
      <c r="P160" s="9"/>
      <c r="Q160" s="303"/>
      <c r="R160" s="303"/>
      <c r="S160" s="1"/>
      <c r="T160" s="1"/>
      <c r="U160" s="1"/>
      <c r="V160" s="1"/>
      <c r="W160" s="1"/>
      <c r="X160" s="1"/>
      <c r="Y160" s="1"/>
      <c r="Z160" s="1"/>
      <c r="AA160" s="1"/>
      <c r="AB160" s="1"/>
      <c r="AC160" s="1"/>
    </row>
    <row r="161" spans="1:22" ht="40" customHeight="1" x14ac:dyDescent="0.25">
      <c r="A161" s="223"/>
      <c r="B161" s="219"/>
      <c r="C161" s="90" t="s">
        <v>88</v>
      </c>
      <c r="D161" s="142" t="s">
        <v>307</v>
      </c>
      <c r="E161" s="97">
        <v>96</v>
      </c>
      <c r="F161" s="280"/>
      <c r="G161" s="236" t="str">
        <f>IF(F161&gt;=0,"","ERROR")</f>
        <v/>
      </c>
      <c r="I161" s="97">
        <v>96</v>
      </c>
      <c r="J161" s="290" t="s">
        <v>439</v>
      </c>
      <c r="K161" s="140" t="s">
        <v>440</v>
      </c>
      <c r="L161" s="334"/>
      <c r="M161" s="97"/>
      <c r="N161" s="304"/>
      <c r="O161" s="82"/>
      <c r="Q161" s="103" t="str">
        <f>IF(COUNT(F157,F159:F161,L161)=0,"",IF(COUNT(L161)&gt;0,IF(COUNT(F157,F159:F161)=0,"","ERROR"),IF(COUNT(F157,F159:F161)=4,"","ERROR")))</f>
        <v/>
      </c>
      <c r="R161" s="103" t="str">
        <f>IF(COUNT(F157,F159:F161,L161)=0,"",IF(COUNT(L161)&gt;0,"facilitation applied","No facilitation applied"))</f>
        <v/>
      </c>
      <c r="V161" s="9"/>
    </row>
    <row r="162" spans="1:22" ht="15" customHeight="1" x14ac:dyDescent="0.25">
      <c r="A162" s="223"/>
      <c r="B162" s="219"/>
      <c r="C162" s="168" t="s">
        <v>124</v>
      </c>
      <c r="D162" s="142" t="s">
        <v>305</v>
      </c>
      <c r="E162" s="97">
        <v>274</v>
      </c>
      <c r="F162" s="100"/>
      <c r="G162" s="236" t="str">
        <f>IF(F162&gt;=0,"","ERROR")</f>
        <v/>
      </c>
      <c r="I162" s="97">
        <v>274</v>
      </c>
      <c r="J162" s="284"/>
      <c r="K162" s="284"/>
      <c r="L162" s="332"/>
      <c r="M162" s="97"/>
      <c r="N162" s="304"/>
      <c r="O162" s="316"/>
      <c r="Q162" s="303"/>
      <c r="R162" s="303"/>
      <c r="V162" s="9"/>
    </row>
    <row r="163" spans="1:22" ht="15" customHeight="1" x14ac:dyDescent="0.25">
      <c r="A163" s="223"/>
      <c r="B163" s="219"/>
      <c r="C163" s="162" t="s">
        <v>174</v>
      </c>
      <c r="D163" s="145"/>
      <c r="E163" s="97"/>
      <c r="F163" s="160"/>
      <c r="G163" s="34"/>
      <c r="I163" s="97"/>
      <c r="J163" s="297"/>
      <c r="K163" s="297"/>
      <c r="L163" s="332"/>
      <c r="M163" s="97"/>
      <c r="N163" s="304"/>
      <c r="O163" s="82"/>
      <c r="Q163" s="303"/>
      <c r="R163" s="303"/>
      <c r="V163" s="9"/>
    </row>
    <row r="164" spans="1:22" ht="15" customHeight="1" x14ac:dyDescent="0.25">
      <c r="A164" s="223"/>
      <c r="B164" s="219"/>
      <c r="C164" s="168" t="s">
        <v>172</v>
      </c>
      <c r="D164" s="145"/>
      <c r="E164" s="97">
        <v>97</v>
      </c>
      <c r="F164" s="207"/>
      <c r="G164" s="34"/>
      <c r="I164" s="97">
        <v>97</v>
      </c>
      <c r="J164" s="297"/>
      <c r="K164" s="297"/>
      <c r="L164" s="332"/>
      <c r="M164" s="97"/>
      <c r="N164" s="304"/>
      <c r="O164" s="82"/>
      <c r="Q164" s="303"/>
      <c r="R164" s="303"/>
      <c r="V164" s="9"/>
    </row>
    <row r="165" spans="1:22" ht="15" customHeight="1" x14ac:dyDescent="0.25">
      <c r="A165" s="223"/>
      <c r="B165" s="219"/>
      <c r="C165" s="90" t="s">
        <v>125</v>
      </c>
      <c r="D165" s="142" t="s">
        <v>391</v>
      </c>
      <c r="E165" s="97">
        <v>521</v>
      </c>
      <c r="F165" s="280"/>
      <c r="G165" s="236" t="str">
        <f>IF(F165&gt;=0,"","ERROR")</f>
        <v/>
      </c>
      <c r="I165" s="97">
        <v>521</v>
      </c>
      <c r="J165" s="297"/>
      <c r="K165" s="297"/>
      <c r="L165" s="332"/>
      <c r="M165" s="97"/>
      <c r="N165" s="304"/>
      <c r="O165" s="82"/>
      <c r="Q165" s="318"/>
      <c r="R165" s="318"/>
      <c r="V165" s="9"/>
    </row>
    <row r="166" spans="1:22" ht="15" customHeight="1" x14ac:dyDescent="0.25">
      <c r="A166" s="226"/>
      <c r="B166" s="219"/>
      <c r="C166" s="168" t="s">
        <v>173</v>
      </c>
      <c r="D166" s="145"/>
      <c r="E166" s="97">
        <v>98</v>
      </c>
      <c r="F166" s="207"/>
      <c r="G166" s="34"/>
      <c r="I166" s="97">
        <v>98</v>
      </c>
      <c r="J166" s="297"/>
      <c r="K166" s="297"/>
      <c r="L166" s="332"/>
      <c r="M166" s="97"/>
      <c r="N166" s="304"/>
      <c r="O166" s="82"/>
      <c r="Q166" s="303"/>
      <c r="R166" s="303"/>
      <c r="V166" s="9"/>
    </row>
    <row r="167" spans="1:22" ht="40" customHeight="1" x14ac:dyDescent="0.25">
      <c r="A167" s="223"/>
      <c r="B167" s="219"/>
      <c r="C167" s="90" t="s">
        <v>126</v>
      </c>
      <c r="D167" s="142" t="s">
        <v>306</v>
      </c>
      <c r="E167" s="97">
        <v>522</v>
      </c>
      <c r="F167" s="280"/>
      <c r="G167" s="236" t="str">
        <f>IF(F167&gt;=0,"","ERROR")</f>
        <v/>
      </c>
      <c r="I167" s="97">
        <v>522</v>
      </c>
      <c r="J167" s="318"/>
      <c r="K167" s="318"/>
      <c r="L167" s="332"/>
      <c r="M167" s="97"/>
      <c r="N167" s="304"/>
      <c r="O167" s="82"/>
      <c r="Q167" s="303"/>
      <c r="R167" s="303"/>
      <c r="V167" s="9"/>
    </row>
    <row r="168" spans="1:22" ht="15" customHeight="1" x14ac:dyDescent="0.25">
      <c r="A168" s="223"/>
      <c r="B168" s="219"/>
      <c r="C168" s="90" t="s">
        <v>125</v>
      </c>
      <c r="D168" s="142" t="s">
        <v>306</v>
      </c>
      <c r="E168" s="97">
        <v>523</v>
      </c>
      <c r="F168" s="280"/>
      <c r="G168" s="236" t="str">
        <f>IF(F168&gt;=0,"","ERROR")</f>
        <v/>
      </c>
      <c r="I168" s="97">
        <v>523</v>
      </c>
      <c r="J168" s="297"/>
      <c r="K168" s="297"/>
      <c r="L168" s="332"/>
      <c r="M168" s="97"/>
      <c r="N168" s="304"/>
      <c r="O168" s="82"/>
      <c r="Q168" s="303"/>
      <c r="R168" s="303"/>
      <c r="V168" s="9"/>
    </row>
    <row r="169" spans="1:22" ht="40" customHeight="1" x14ac:dyDescent="0.25">
      <c r="A169" s="223"/>
      <c r="B169" s="219"/>
      <c r="C169" s="168" t="s">
        <v>88</v>
      </c>
      <c r="D169" s="142" t="s">
        <v>307</v>
      </c>
      <c r="E169" s="97">
        <v>99</v>
      </c>
      <c r="F169" s="280"/>
      <c r="G169" s="236" t="str">
        <f>IF(F169&gt;=0,"","ERROR")</f>
        <v/>
      </c>
      <c r="I169" s="97">
        <v>99</v>
      </c>
      <c r="J169" s="290" t="s">
        <v>441</v>
      </c>
      <c r="K169" s="140" t="s">
        <v>442</v>
      </c>
      <c r="L169" s="334"/>
      <c r="M169" s="97"/>
      <c r="N169" s="304"/>
      <c r="O169" s="82"/>
      <c r="Q169" s="103" t="str">
        <f>IF(COUNT(F165,F167:F169,L169)=0,"",IF(COUNT(L169)&gt;0,IF(COUNT(F165,F167:F169)=0,"","ERROR"),IF(COUNT(F165,F167:F169)=4,"","ERROR")))</f>
        <v/>
      </c>
      <c r="R169" s="103" t="str">
        <f>IF(COUNT(F165,F167:F169,L169)=0,"",IF(COUNT(L169)&gt;0,"facilitation applied","No facilitation applied"))</f>
        <v/>
      </c>
      <c r="V169" s="9"/>
    </row>
    <row r="170" spans="1:22" ht="15" customHeight="1" x14ac:dyDescent="0.25">
      <c r="A170" s="223"/>
      <c r="B170" s="219"/>
      <c r="C170" s="162" t="s">
        <v>175</v>
      </c>
      <c r="D170" s="145"/>
      <c r="E170" s="97"/>
      <c r="F170" s="160"/>
      <c r="G170" s="34"/>
      <c r="I170" s="97"/>
      <c r="J170" s="297"/>
      <c r="K170" s="297"/>
      <c r="L170" s="332"/>
      <c r="M170" s="97"/>
      <c r="N170" s="304"/>
      <c r="O170" s="82"/>
      <c r="Q170" s="303"/>
      <c r="R170" s="303"/>
      <c r="V170" s="9"/>
    </row>
    <row r="171" spans="1:22" ht="15" customHeight="1" x14ac:dyDescent="0.25">
      <c r="A171" s="223"/>
      <c r="B171" s="219"/>
      <c r="C171" s="164" t="s">
        <v>123</v>
      </c>
      <c r="D171" s="145"/>
      <c r="E171" s="97"/>
      <c r="F171" s="160"/>
      <c r="G171" s="34"/>
      <c r="I171" s="97"/>
      <c r="J171" s="284"/>
      <c r="K171" s="284"/>
      <c r="L171" s="332"/>
      <c r="M171" s="97"/>
      <c r="N171" s="304"/>
      <c r="O171" s="316"/>
      <c r="Q171" s="303"/>
      <c r="R171" s="303"/>
      <c r="V171" s="9"/>
    </row>
    <row r="172" spans="1:22" ht="15" customHeight="1" x14ac:dyDescent="0.25">
      <c r="A172" s="227"/>
      <c r="B172" s="220"/>
      <c r="C172" s="90" t="s">
        <v>172</v>
      </c>
      <c r="D172" s="199"/>
      <c r="E172" s="97">
        <v>100</v>
      </c>
      <c r="F172" s="207"/>
      <c r="G172" s="34"/>
      <c r="I172" s="97">
        <v>100</v>
      </c>
      <c r="J172" s="297"/>
      <c r="K172" s="297"/>
      <c r="L172" s="332"/>
      <c r="M172" s="97"/>
      <c r="N172" s="304"/>
      <c r="O172" s="82"/>
      <c r="Q172" s="303"/>
      <c r="R172" s="303"/>
      <c r="V172" s="9"/>
    </row>
    <row r="173" spans="1:22" ht="15" customHeight="1" x14ac:dyDescent="0.25">
      <c r="A173" s="227"/>
      <c r="B173" s="220"/>
      <c r="C173" s="165" t="s">
        <v>125</v>
      </c>
      <c r="D173" s="142" t="s">
        <v>391</v>
      </c>
      <c r="E173" s="97">
        <v>524</v>
      </c>
      <c r="F173" s="280"/>
      <c r="G173" s="236" t="str">
        <f>IF(F173&gt;=0,"","ERROR")</f>
        <v/>
      </c>
      <c r="I173" s="97">
        <v>524</v>
      </c>
      <c r="J173" s="297"/>
      <c r="K173" s="297"/>
      <c r="L173" s="332"/>
      <c r="M173" s="97"/>
      <c r="N173" s="304"/>
      <c r="O173" s="82"/>
      <c r="Q173" s="318"/>
      <c r="R173" s="318"/>
      <c r="V173" s="9"/>
    </row>
    <row r="174" spans="1:22" ht="15" customHeight="1" x14ac:dyDescent="0.25">
      <c r="A174" s="228"/>
      <c r="B174" s="220"/>
      <c r="C174" s="90" t="s">
        <v>173</v>
      </c>
      <c r="D174" s="145"/>
      <c r="E174" s="97">
        <v>101</v>
      </c>
      <c r="F174" s="207"/>
      <c r="G174" s="34"/>
      <c r="I174" s="97">
        <v>101</v>
      </c>
      <c r="J174" s="297"/>
      <c r="K174" s="297"/>
      <c r="L174" s="332"/>
      <c r="M174" s="97"/>
      <c r="N174" s="304"/>
      <c r="O174" s="82"/>
      <c r="Q174" s="303"/>
      <c r="R174" s="303"/>
      <c r="V174" s="9"/>
    </row>
    <row r="175" spans="1:22" ht="25" customHeight="1" x14ac:dyDescent="0.25">
      <c r="A175" s="227"/>
      <c r="B175" s="220"/>
      <c r="C175" s="165" t="s">
        <v>126</v>
      </c>
      <c r="D175" s="142" t="s">
        <v>306</v>
      </c>
      <c r="E175" s="97">
        <v>525</v>
      </c>
      <c r="F175" s="280"/>
      <c r="G175" s="236" t="str">
        <f>IF(F175&gt;=0,"","ERROR")</f>
        <v/>
      </c>
      <c r="I175" s="97">
        <v>525</v>
      </c>
      <c r="J175" s="318"/>
      <c r="K175" s="318"/>
      <c r="L175" s="332"/>
      <c r="M175" s="97"/>
      <c r="N175" s="304"/>
      <c r="O175" s="82"/>
      <c r="Q175" s="303"/>
      <c r="R175" s="303"/>
      <c r="V175" s="9"/>
    </row>
    <row r="176" spans="1:22" ht="15" customHeight="1" x14ac:dyDescent="0.25">
      <c r="A176" s="227"/>
      <c r="B176" s="220"/>
      <c r="C176" s="165" t="s">
        <v>125</v>
      </c>
      <c r="D176" s="142" t="s">
        <v>306</v>
      </c>
      <c r="E176" s="97">
        <v>526</v>
      </c>
      <c r="F176" s="280"/>
      <c r="G176" s="236" t="str">
        <f>IF(F176&gt;=0,"","ERROR")</f>
        <v/>
      </c>
      <c r="I176" s="97">
        <v>526</v>
      </c>
      <c r="J176" s="297"/>
      <c r="K176" s="297"/>
      <c r="L176" s="332"/>
      <c r="M176" s="97"/>
      <c r="N176" s="304"/>
      <c r="O176" s="82"/>
      <c r="Q176" s="303"/>
      <c r="R176" s="303"/>
      <c r="V176" s="9"/>
    </row>
    <row r="177" spans="1:29" ht="25" customHeight="1" x14ac:dyDescent="0.25">
      <c r="A177" s="223"/>
      <c r="B177" s="219"/>
      <c r="C177" s="90" t="s">
        <v>88</v>
      </c>
      <c r="D177" s="142" t="s">
        <v>307</v>
      </c>
      <c r="E177" s="97">
        <v>102</v>
      </c>
      <c r="F177" s="280"/>
      <c r="G177" s="236" t="str">
        <f>IF(F177&gt;=0,"","ERROR")</f>
        <v/>
      </c>
      <c r="I177" s="97">
        <v>102</v>
      </c>
      <c r="J177" s="290" t="s">
        <v>443</v>
      </c>
      <c r="K177" s="140" t="s">
        <v>444</v>
      </c>
      <c r="L177" s="334"/>
      <c r="M177" s="97"/>
      <c r="N177" s="304"/>
      <c r="O177" s="82"/>
      <c r="Q177" s="103" t="str">
        <f>IF(COUNT(F173,F175:F177,L177)=0,"",IF(COUNT(L177)&gt;0,IF(COUNT(F173,F175:F177)=0,"","ERROR"),IF(COUNT(F173,F175:F177)=4,"","ERROR")))</f>
        <v/>
      </c>
      <c r="R177" s="103" t="str">
        <f>IF(COUNT(F173,F175:F177,L177)=0,"",IF(COUNT(L177)&gt;0,"facilitation applied","No facilitation applied"))</f>
        <v/>
      </c>
      <c r="V177" s="9"/>
    </row>
    <row r="178" spans="1:29" ht="15" customHeight="1" x14ac:dyDescent="0.25">
      <c r="A178" s="223"/>
      <c r="B178" s="219"/>
      <c r="C178" s="168" t="s">
        <v>124</v>
      </c>
      <c r="D178" s="142" t="s">
        <v>305</v>
      </c>
      <c r="E178" s="97">
        <v>275</v>
      </c>
      <c r="F178" s="100"/>
      <c r="G178" s="236" t="str">
        <f>IF(F178&gt;=0,"","ERROR")</f>
        <v/>
      </c>
      <c r="I178" s="97">
        <v>275</v>
      </c>
      <c r="J178" s="284"/>
      <c r="K178" s="284"/>
      <c r="L178" s="332"/>
      <c r="M178" s="97"/>
      <c r="N178" s="304"/>
      <c r="O178" s="316"/>
      <c r="Q178" s="303"/>
      <c r="R178" s="303"/>
      <c r="V178" s="9"/>
    </row>
    <row r="179" spans="1:29" ht="15" customHeight="1" x14ac:dyDescent="0.25">
      <c r="A179" s="225"/>
      <c r="B179" s="219"/>
      <c r="C179" s="162" t="s">
        <v>176</v>
      </c>
      <c r="D179" s="145"/>
      <c r="E179" s="97"/>
      <c r="F179" s="160"/>
      <c r="G179" s="34"/>
      <c r="I179" s="97"/>
      <c r="J179" s="297"/>
      <c r="K179" s="297"/>
      <c r="L179" s="332"/>
      <c r="M179" s="97"/>
      <c r="N179" s="304"/>
      <c r="O179" s="82"/>
      <c r="Q179" s="303"/>
      <c r="R179" s="303"/>
      <c r="V179" s="9"/>
    </row>
    <row r="180" spans="1:29" ht="15" customHeight="1" x14ac:dyDescent="0.25">
      <c r="A180" s="225"/>
      <c r="B180" s="219"/>
      <c r="C180" s="164" t="s">
        <v>123</v>
      </c>
      <c r="D180" s="145"/>
      <c r="E180" s="97"/>
      <c r="F180" s="160"/>
      <c r="G180" s="34"/>
      <c r="I180" s="97"/>
      <c r="J180" s="284"/>
      <c r="K180" s="284"/>
      <c r="L180" s="332"/>
      <c r="M180" s="97"/>
      <c r="N180" s="304"/>
      <c r="O180" s="316"/>
      <c r="Q180" s="303"/>
      <c r="R180" s="303"/>
      <c r="V180" s="9"/>
    </row>
    <row r="181" spans="1:29" ht="15" customHeight="1" x14ac:dyDescent="0.25">
      <c r="A181" s="225"/>
      <c r="B181" s="219"/>
      <c r="C181" s="90" t="s">
        <v>172</v>
      </c>
      <c r="D181" s="145"/>
      <c r="E181" s="97">
        <v>103</v>
      </c>
      <c r="F181" s="208"/>
      <c r="G181" s="34"/>
      <c r="I181" s="97">
        <v>103</v>
      </c>
      <c r="J181" s="297"/>
      <c r="K181" s="297"/>
      <c r="L181" s="332"/>
      <c r="M181" s="97"/>
      <c r="N181" s="304"/>
      <c r="O181" s="82"/>
      <c r="Q181" s="303"/>
      <c r="R181" s="303"/>
      <c r="V181" s="9"/>
    </row>
    <row r="182" spans="1:29" ht="15" customHeight="1" x14ac:dyDescent="0.25">
      <c r="A182" s="227"/>
      <c r="B182" s="220"/>
      <c r="C182" s="165" t="s">
        <v>125</v>
      </c>
      <c r="D182" s="142" t="s">
        <v>391</v>
      </c>
      <c r="E182" s="97">
        <v>527</v>
      </c>
      <c r="F182" s="280"/>
      <c r="G182" s="236" t="str">
        <f>IF(F182&gt;=0,"","ERROR")</f>
        <v/>
      </c>
      <c r="I182" s="97">
        <v>527</v>
      </c>
      <c r="J182" s="297"/>
      <c r="K182" s="297"/>
      <c r="L182" s="332"/>
      <c r="M182" s="97"/>
      <c r="N182" s="304"/>
      <c r="O182" s="82"/>
      <c r="V182" s="9"/>
    </row>
    <row r="183" spans="1:29" ht="15" customHeight="1" x14ac:dyDescent="0.25">
      <c r="A183" s="225"/>
      <c r="B183" s="219"/>
      <c r="C183" s="166" t="s">
        <v>127</v>
      </c>
      <c r="D183" s="145"/>
      <c r="E183" s="106">
        <v>104</v>
      </c>
      <c r="F183" s="280"/>
      <c r="G183" s="236" t="str">
        <f>IF(AND(F183&lt;=F182,F183&gt;=0),"","ERROR")</f>
        <v/>
      </c>
      <c r="I183" s="106">
        <v>104</v>
      </c>
      <c r="J183" s="297"/>
      <c r="K183" s="297"/>
      <c r="L183" s="332"/>
      <c r="M183" s="106"/>
      <c r="N183" s="304"/>
      <c r="O183" s="82"/>
      <c r="Q183" s="303"/>
      <c r="R183" s="316"/>
      <c r="V183" s="9"/>
    </row>
    <row r="184" spans="1:29" ht="15" customHeight="1" x14ac:dyDescent="0.25">
      <c r="A184" s="225"/>
      <c r="B184" s="219"/>
      <c r="C184" s="90" t="s">
        <v>173</v>
      </c>
      <c r="D184" s="145"/>
      <c r="E184" s="106">
        <v>105</v>
      </c>
      <c r="F184" s="208"/>
      <c r="G184" s="34"/>
      <c r="I184" s="106">
        <v>105</v>
      </c>
      <c r="J184" s="297"/>
      <c r="K184" s="297"/>
      <c r="L184" s="332"/>
      <c r="M184" s="106"/>
      <c r="N184" s="304"/>
      <c r="O184" s="82"/>
      <c r="Q184" s="303"/>
      <c r="R184" s="303"/>
      <c r="V184" s="9"/>
    </row>
    <row r="185" spans="1:29" ht="40" customHeight="1" x14ac:dyDescent="0.25">
      <c r="A185" s="227"/>
      <c r="B185" s="220"/>
      <c r="C185" s="165" t="s">
        <v>126</v>
      </c>
      <c r="D185" s="142" t="s">
        <v>306</v>
      </c>
      <c r="E185" s="97">
        <v>528</v>
      </c>
      <c r="F185" s="280"/>
      <c r="G185" s="236" t="str">
        <f>IF(F185&gt;=0,"","ERROR")</f>
        <v/>
      </c>
      <c r="I185" s="97">
        <v>528</v>
      </c>
      <c r="J185" s="318"/>
      <c r="K185" s="318"/>
      <c r="L185" s="332"/>
      <c r="M185" s="97"/>
      <c r="N185" s="304"/>
      <c r="O185" s="82"/>
      <c r="Q185" s="303"/>
      <c r="R185" s="303"/>
      <c r="V185" s="9"/>
    </row>
    <row r="186" spans="1:29" ht="40" customHeight="1" x14ac:dyDescent="0.25">
      <c r="A186" s="225"/>
      <c r="B186" s="219"/>
      <c r="C186" s="126" t="s">
        <v>127</v>
      </c>
      <c r="D186" s="145"/>
      <c r="E186" s="97">
        <v>106</v>
      </c>
      <c r="F186" s="280"/>
      <c r="G186" s="236" t="str">
        <f>IF(AND(F186&lt;=F185,F186&gt;=0),"","ERROR")</f>
        <v/>
      </c>
      <c r="I186" s="97">
        <v>106</v>
      </c>
      <c r="J186" s="318"/>
      <c r="K186" s="318"/>
      <c r="L186" s="332"/>
      <c r="M186" s="97"/>
      <c r="N186" s="304"/>
      <c r="O186" s="82"/>
      <c r="Q186" s="303"/>
      <c r="R186" s="303"/>
      <c r="V186" s="9"/>
    </row>
    <row r="187" spans="1:29" ht="15" customHeight="1" x14ac:dyDescent="0.25">
      <c r="A187" s="227"/>
      <c r="B187" s="220"/>
      <c r="C187" s="165" t="s">
        <v>125</v>
      </c>
      <c r="D187" s="142" t="s">
        <v>306</v>
      </c>
      <c r="E187" s="97">
        <v>529</v>
      </c>
      <c r="F187" s="280"/>
      <c r="G187" s="236" t="str">
        <f>IF(F187&gt;=0,"","ERROR")</f>
        <v/>
      </c>
      <c r="I187" s="97">
        <v>529</v>
      </c>
      <c r="J187" s="297"/>
      <c r="K187" s="297"/>
      <c r="L187" s="332"/>
      <c r="M187" s="97"/>
      <c r="N187" s="304"/>
      <c r="O187" s="82"/>
      <c r="Q187" s="303"/>
      <c r="R187" s="303"/>
      <c r="V187" s="9"/>
    </row>
    <row r="188" spans="1:29" ht="15" customHeight="1" x14ac:dyDescent="0.25">
      <c r="A188" s="227"/>
      <c r="B188" s="219"/>
      <c r="C188" s="126" t="s">
        <v>127</v>
      </c>
      <c r="D188" s="145"/>
      <c r="E188" s="97">
        <v>530</v>
      </c>
      <c r="F188" s="280"/>
      <c r="G188" s="236" t="str">
        <f>IF(AND(F188&lt;=F187,F188&gt;=0),"","ERROR")</f>
        <v/>
      </c>
      <c r="I188" s="97">
        <v>530</v>
      </c>
      <c r="J188" s="297"/>
      <c r="K188" s="297"/>
      <c r="L188" s="332"/>
      <c r="M188" s="97"/>
      <c r="N188" s="304"/>
      <c r="O188" s="82"/>
      <c r="Q188" s="303"/>
      <c r="R188" s="303"/>
      <c r="V188" s="9"/>
    </row>
    <row r="189" spans="1:29" ht="40" customHeight="1" x14ac:dyDescent="0.25">
      <c r="A189" s="225"/>
      <c r="B189" s="219"/>
      <c r="C189" s="167" t="s">
        <v>88</v>
      </c>
      <c r="D189" s="142" t="s">
        <v>307</v>
      </c>
      <c r="E189" s="97">
        <v>108</v>
      </c>
      <c r="F189" s="280"/>
      <c r="G189" s="236" t="str">
        <f>IF(F189&gt;=0,"","ERROR")</f>
        <v/>
      </c>
      <c r="I189" s="97">
        <v>108</v>
      </c>
      <c r="J189" s="290" t="s">
        <v>445</v>
      </c>
      <c r="K189" s="140" t="s">
        <v>446</v>
      </c>
      <c r="L189" s="334"/>
      <c r="M189" s="97"/>
      <c r="N189" s="304"/>
      <c r="O189" s="82"/>
      <c r="Q189" s="103" t="str">
        <f>IF(COUNT(F182,F185,F187,F189,L189)=0,"",IF(COUNT(L189)&gt;0,IF(COUNT(F182,F185,F187,F189)=0,"","ERROR"),IF(COUNT(F182,F185,F187,F189)=4,"","ERROR")))</f>
        <v/>
      </c>
      <c r="R189" s="103" t="str">
        <f>IF(COUNT(F182,F185,F187,F189,L189)=0,"",IF(COUNT(L189)&gt;0,"facilitation applied","No facilitation applied"))</f>
        <v/>
      </c>
      <c r="V189" s="9"/>
    </row>
    <row r="190" spans="1:29" ht="40" customHeight="1" x14ac:dyDescent="0.25">
      <c r="A190" s="225"/>
      <c r="B190" s="221"/>
      <c r="C190" s="165" t="s">
        <v>127</v>
      </c>
      <c r="D190" s="145"/>
      <c r="E190" s="97">
        <v>109</v>
      </c>
      <c r="F190" s="280"/>
      <c r="G190" s="236" t="str">
        <f>IF(AND(F190&lt;=F189,F190&gt;=0),"","ERROR")</f>
        <v/>
      </c>
      <c r="I190" s="97">
        <v>109</v>
      </c>
      <c r="J190" s="290" t="s">
        <v>447</v>
      </c>
      <c r="K190" s="140" t="s">
        <v>448</v>
      </c>
      <c r="L190" s="334"/>
      <c r="M190" s="97"/>
      <c r="N190" s="304"/>
      <c r="O190" s="82"/>
      <c r="Q190" s="103" t="str">
        <f>IF(COUNT(F183,F186,F188,F190,L190)=0,"",IF(COUNT(L190)&gt;0,IF(COUNT(F183,F186,F188,F190)=0,"","ERROR"),IF(COUNT(F183,F186,F188,F190)=4,"","ERROR")))</f>
        <v/>
      </c>
      <c r="R190" s="103" t="str">
        <f>IF(COUNT(F183,F186,F188,F190,L190)=0,"",IF(COUNT(L190)&gt;0,"facilitation applied","No facilitation applied"))</f>
        <v/>
      </c>
      <c r="V190" s="9"/>
    </row>
    <row r="191" spans="1:29" ht="15" customHeight="1" x14ac:dyDescent="0.25">
      <c r="A191" s="225"/>
      <c r="B191" s="219"/>
      <c r="C191" s="168" t="s">
        <v>124</v>
      </c>
      <c r="D191" s="142" t="s">
        <v>305</v>
      </c>
      <c r="E191" s="97">
        <v>276</v>
      </c>
      <c r="F191" s="100"/>
      <c r="G191" s="236" t="str">
        <f>IF(F191&gt;=0,"","ERROR")</f>
        <v/>
      </c>
      <c r="I191" s="97">
        <v>276</v>
      </c>
      <c r="J191" s="284"/>
      <c r="K191" s="284"/>
      <c r="L191" s="332"/>
      <c r="M191" s="97"/>
      <c r="N191" s="304"/>
      <c r="O191" s="316"/>
      <c r="P191" s="316"/>
      <c r="Q191" s="303"/>
      <c r="R191" s="303"/>
      <c r="V191" s="9"/>
    </row>
    <row r="192" spans="1:29" s="2" customFormat="1" ht="15" customHeight="1" x14ac:dyDescent="0.25">
      <c r="A192" s="226"/>
      <c r="B192" s="221"/>
      <c r="C192" s="31" t="s">
        <v>177</v>
      </c>
      <c r="D192" s="145"/>
      <c r="E192" s="97"/>
      <c r="F192" s="160"/>
      <c r="G192" s="34"/>
      <c r="I192" s="97"/>
      <c r="J192" s="297"/>
      <c r="K192" s="297"/>
      <c r="L192" s="332"/>
      <c r="M192" s="97"/>
      <c r="N192" s="304"/>
      <c r="O192" s="82"/>
      <c r="P192" s="1"/>
      <c r="Q192" s="303"/>
      <c r="R192" s="303"/>
      <c r="S192" s="1"/>
      <c r="T192" s="1"/>
      <c r="U192" s="1"/>
      <c r="V192" s="1"/>
      <c r="W192" s="1"/>
      <c r="X192" s="1"/>
      <c r="Y192" s="1"/>
      <c r="Z192" s="1"/>
      <c r="AA192" s="1"/>
      <c r="AB192" s="1"/>
      <c r="AC192" s="1"/>
    </row>
    <row r="193" spans="1:22" ht="15" customHeight="1" x14ac:dyDescent="0.25">
      <c r="A193" s="223"/>
      <c r="B193" s="219"/>
      <c r="C193" s="127" t="s">
        <v>171</v>
      </c>
      <c r="D193" s="145"/>
      <c r="E193" s="97"/>
      <c r="F193" s="163"/>
      <c r="G193" s="34"/>
      <c r="I193" s="97"/>
      <c r="J193" s="297"/>
      <c r="K193" s="297"/>
      <c r="L193" s="332"/>
      <c r="M193" s="97"/>
      <c r="N193" s="304"/>
      <c r="O193" s="82"/>
      <c r="Q193" s="303"/>
      <c r="R193" s="303"/>
      <c r="V193" s="9"/>
    </row>
    <row r="194" spans="1:22" ht="15" customHeight="1" x14ac:dyDescent="0.25">
      <c r="A194" s="223"/>
      <c r="B194" s="219"/>
      <c r="C194" s="168" t="s">
        <v>123</v>
      </c>
      <c r="D194" s="145"/>
      <c r="E194" s="97"/>
      <c r="F194" s="163"/>
      <c r="G194" s="34"/>
      <c r="I194" s="97"/>
      <c r="J194" s="284"/>
      <c r="K194" s="284"/>
      <c r="L194" s="332"/>
      <c r="M194" s="97"/>
      <c r="N194" s="304"/>
      <c r="O194" s="316"/>
      <c r="Q194" s="303"/>
      <c r="R194" s="303"/>
      <c r="V194" s="9"/>
    </row>
    <row r="195" spans="1:22" ht="15" customHeight="1" x14ac:dyDescent="0.25">
      <c r="A195" s="223"/>
      <c r="B195" s="219"/>
      <c r="C195" s="90" t="s">
        <v>40</v>
      </c>
      <c r="D195" s="142" t="s">
        <v>308</v>
      </c>
      <c r="E195" s="97">
        <v>111</v>
      </c>
      <c r="F195" s="100"/>
      <c r="G195" s="236" t="str">
        <f>IF(F195&gt;=0,"","ERROR")</f>
        <v/>
      </c>
      <c r="I195" s="97">
        <v>111</v>
      </c>
      <c r="J195" s="297"/>
      <c r="K195" s="297"/>
      <c r="L195" s="332"/>
      <c r="M195" s="97"/>
      <c r="N195" s="304"/>
      <c r="O195" s="82"/>
      <c r="Q195" s="303"/>
      <c r="R195" s="303"/>
      <c r="V195" s="9"/>
    </row>
    <row r="196" spans="1:22" ht="15" customHeight="1" x14ac:dyDescent="0.25">
      <c r="A196" s="223"/>
      <c r="B196" s="219"/>
      <c r="C196" s="167" t="s">
        <v>41</v>
      </c>
      <c r="D196" s="142" t="s">
        <v>309</v>
      </c>
      <c r="E196" s="97">
        <v>112</v>
      </c>
      <c r="F196" s="100"/>
      <c r="G196" s="236" t="str">
        <f>IF(F196&gt;=0,"","ERROR")</f>
        <v/>
      </c>
      <c r="I196" s="97">
        <v>112</v>
      </c>
      <c r="J196" s="297"/>
      <c r="K196" s="297"/>
      <c r="L196" s="332"/>
      <c r="M196" s="97"/>
      <c r="N196" s="304"/>
      <c r="O196" s="82"/>
      <c r="Q196" s="303"/>
      <c r="R196" s="303"/>
      <c r="V196" s="9"/>
    </row>
    <row r="197" spans="1:22" s="77" customFormat="1" ht="15" customHeight="1" x14ac:dyDescent="0.25">
      <c r="A197" s="223"/>
      <c r="B197" s="219"/>
      <c r="C197" s="169" t="s">
        <v>127</v>
      </c>
      <c r="D197" s="145"/>
      <c r="E197" s="97">
        <v>531</v>
      </c>
      <c r="F197" s="100"/>
      <c r="G197" s="237" t="str">
        <f>IF(AND(F197&lt;=F196,F197&gt;=0),"","ERROR")</f>
        <v/>
      </c>
      <c r="I197" s="97">
        <v>531</v>
      </c>
      <c r="J197" s="297"/>
      <c r="K197" s="297"/>
      <c r="L197" s="332"/>
      <c r="M197" s="97"/>
      <c r="N197" s="304"/>
      <c r="O197" s="82"/>
      <c r="Q197" s="303"/>
      <c r="R197" s="303"/>
    </row>
    <row r="198" spans="1:22" s="77" customFormat="1" ht="15" customHeight="1" x14ac:dyDescent="0.25">
      <c r="A198" s="225"/>
      <c r="B198" s="219"/>
      <c r="C198" s="169" t="s">
        <v>122</v>
      </c>
      <c r="D198" s="145"/>
      <c r="E198" s="97">
        <v>532</v>
      </c>
      <c r="F198" s="280"/>
      <c r="G198" s="238" t="str">
        <f>IF(AND(F198&lt;=F196,F198&gt;=0),"","ERROR")</f>
        <v/>
      </c>
      <c r="I198" s="97">
        <v>532</v>
      </c>
      <c r="J198" s="297"/>
      <c r="K198" s="297"/>
      <c r="L198" s="332"/>
      <c r="M198" s="97"/>
      <c r="N198" s="304"/>
      <c r="O198" s="82"/>
      <c r="Q198" s="303"/>
      <c r="R198" s="317"/>
    </row>
    <row r="199" spans="1:22" s="77" customFormat="1" ht="15" customHeight="1" x14ac:dyDescent="0.25">
      <c r="A199" s="225"/>
      <c r="B199" s="219"/>
      <c r="C199" s="164" t="s">
        <v>124</v>
      </c>
      <c r="D199" s="142" t="s">
        <v>305</v>
      </c>
      <c r="E199" s="97">
        <v>278</v>
      </c>
      <c r="F199" s="100"/>
      <c r="G199" s="236" t="str">
        <f>IF(F199&gt;=0,"","ERROR")</f>
        <v/>
      </c>
      <c r="I199" s="97">
        <v>278</v>
      </c>
      <c r="J199" s="284"/>
      <c r="K199" s="284"/>
      <c r="L199" s="332"/>
      <c r="M199" s="97"/>
      <c r="N199" s="304"/>
      <c r="O199" s="316"/>
      <c r="Q199" s="303"/>
      <c r="R199" s="303"/>
    </row>
    <row r="200" spans="1:22" ht="15" customHeight="1" x14ac:dyDescent="0.25">
      <c r="A200" s="223"/>
      <c r="B200" s="219"/>
      <c r="C200" s="127" t="s">
        <v>174</v>
      </c>
      <c r="D200" s="145"/>
      <c r="E200" s="106"/>
      <c r="F200" s="160"/>
      <c r="G200" s="34"/>
      <c r="I200" s="106"/>
      <c r="J200" s="297"/>
      <c r="K200" s="297"/>
      <c r="L200" s="332"/>
      <c r="M200" s="106"/>
      <c r="N200" s="304"/>
      <c r="O200" s="82"/>
      <c r="Q200" s="303"/>
      <c r="R200" s="303"/>
      <c r="V200" s="9"/>
    </row>
    <row r="201" spans="1:22" ht="15" customHeight="1" x14ac:dyDescent="0.25">
      <c r="A201" s="223"/>
      <c r="B201" s="219"/>
      <c r="C201" s="168" t="s">
        <v>40</v>
      </c>
      <c r="D201" s="142" t="s">
        <v>308</v>
      </c>
      <c r="E201" s="106">
        <v>113</v>
      </c>
      <c r="F201" s="100"/>
      <c r="G201" s="236" t="str">
        <f>IF(F201&gt;=0,"","ERROR")</f>
        <v/>
      </c>
      <c r="I201" s="106">
        <v>113</v>
      </c>
      <c r="J201" s="297"/>
      <c r="K201" s="297"/>
      <c r="L201" s="332"/>
      <c r="M201" s="106"/>
      <c r="N201" s="304"/>
      <c r="O201" s="82"/>
      <c r="Q201" s="303"/>
      <c r="R201" s="303"/>
      <c r="V201" s="9"/>
    </row>
    <row r="202" spans="1:22" ht="15" customHeight="1" x14ac:dyDescent="0.25">
      <c r="A202" s="223"/>
      <c r="B202" s="219"/>
      <c r="C202" s="168" t="s">
        <v>41</v>
      </c>
      <c r="D202" s="142" t="s">
        <v>309</v>
      </c>
      <c r="E202" s="106">
        <v>114</v>
      </c>
      <c r="F202" s="100"/>
      <c r="G202" s="236" t="str">
        <f>IF(F202&gt;=0,"","ERROR")</f>
        <v/>
      </c>
      <c r="I202" s="106">
        <v>114</v>
      </c>
      <c r="J202" s="297"/>
      <c r="K202" s="297"/>
      <c r="L202" s="332"/>
      <c r="M202" s="106"/>
      <c r="N202" s="304"/>
      <c r="O202" s="82"/>
      <c r="Q202" s="303"/>
      <c r="R202" s="303"/>
      <c r="V202" s="9"/>
    </row>
    <row r="203" spans="1:22" ht="15" customHeight="1" x14ac:dyDescent="0.25">
      <c r="A203" s="223"/>
      <c r="B203" s="219"/>
      <c r="C203" s="127" t="s">
        <v>87</v>
      </c>
      <c r="D203" s="142" t="s">
        <v>310</v>
      </c>
      <c r="E203" s="106">
        <v>115</v>
      </c>
      <c r="F203" s="100"/>
      <c r="G203" s="236" t="str">
        <f>IF(F203&gt;=0,"","ERROR")</f>
        <v/>
      </c>
      <c r="I203" s="106">
        <v>115</v>
      </c>
      <c r="J203" s="297"/>
      <c r="K203" s="297"/>
      <c r="L203" s="332"/>
      <c r="M203" s="106"/>
      <c r="N203" s="304"/>
      <c r="O203" s="82"/>
      <c r="Q203" s="303"/>
      <c r="R203" s="303"/>
      <c r="V203" s="9"/>
    </row>
    <row r="204" spans="1:22" ht="15" customHeight="1" x14ac:dyDescent="0.25">
      <c r="A204" s="223"/>
      <c r="B204" s="219"/>
      <c r="C204" s="127" t="s">
        <v>178</v>
      </c>
      <c r="D204" s="142" t="s">
        <v>311</v>
      </c>
      <c r="E204" s="106">
        <v>116</v>
      </c>
      <c r="F204" s="208"/>
      <c r="G204" s="34"/>
      <c r="I204" s="106">
        <v>116</v>
      </c>
      <c r="J204" s="297"/>
      <c r="K204" s="297"/>
      <c r="L204" s="332"/>
      <c r="M204" s="106"/>
      <c r="N204" s="304"/>
      <c r="O204" s="82"/>
      <c r="Q204" s="303"/>
      <c r="R204" s="303"/>
      <c r="V204" s="9"/>
    </row>
    <row r="205" spans="1:22" ht="15" customHeight="1" x14ac:dyDescent="0.25">
      <c r="A205" s="223"/>
      <c r="B205" s="219"/>
      <c r="C205" s="168" t="s">
        <v>128</v>
      </c>
      <c r="D205" s="142" t="s">
        <v>311</v>
      </c>
      <c r="E205" s="106">
        <v>280</v>
      </c>
      <c r="F205" s="100"/>
      <c r="G205" s="236" t="str">
        <f>IF(F205&gt;=0,"","ERROR")</f>
        <v/>
      </c>
      <c r="I205" s="106">
        <v>280</v>
      </c>
      <c r="J205" s="284"/>
      <c r="K205" s="284"/>
      <c r="L205" s="332"/>
      <c r="M205" s="106"/>
      <c r="N205" s="304"/>
      <c r="O205" s="316"/>
      <c r="P205" s="316"/>
      <c r="Q205" s="303"/>
      <c r="R205" s="303"/>
      <c r="V205" s="9"/>
    </row>
    <row r="206" spans="1:22" ht="15" customHeight="1" x14ac:dyDescent="0.25">
      <c r="A206" s="223"/>
      <c r="B206" s="219"/>
      <c r="C206" s="168" t="s">
        <v>124</v>
      </c>
      <c r="D206" s="142" t="s">
        <v>305</v>
      </c>
      <c r="E206" s="106">
        <v>279</v>
      </c>
      <c r="F206" s="100"/>
      <c r="G206" s="236" t="str">
        <f>IF(F206&gt;=0,"","ERROR")</f>
        <v/>
      </c>
      <c r="I206" s="106">
        <v>279</v>
      </c>
      <c r="J206" s="284"/>
      <c r="K206" s="284"/>
      <c r="L206" s="332"/>
      <c r="M206" s="106"/>
      <c r="N206" s="304"/>
      <c r="O206" s="316"/>
      <c r="P206" s="316"/>
      <c r="Q206" s="303"/>
      <c r="R206" s="303"/>
      <c r="V206" s="9"/>
    </row>
    <row r="207" spans="1:22" ht="15" customHeight="1" x14ac:dyDescent="0.25">
      <c r="A207" s="223"/>
      <c r="B207" s="219"/>
      <c r="C207" s="127" t="s">
        <v>176</v>
      </c>
      <c r="D207" s="142" t="s">
        <v>311</v>
      </c>
      <c r="E207" s="106">
        <v>117</v>
      </c>
      <c r="F207" s="208"/>
      <c r="G207" s="34"/>
      <c r="I207" s="106">
        <v>117</v>
      </c>
      <c r="J207" s="297"/>
      <c r="K207" s="297"/>
      <c r="L207" s="332"/>
      <c r="M207" s="106"/>
      <c r="N207" s="304"/>
      <c r="O207" s="82"/>
      <c r="Q207" s="303"/>
      <c r="R207" s="303"/>
      <c r="V207" s="9"/>
    </row>
    <row r="208" spans="1:22" ht="15" customHeight="1" x14ac:dyDescent="0.25">
      <c r="A208" s="223"/>
      <c r="B208" s="219"/>
      <c r="C208" s="168" t="s">
        <v>128</v>
      </c>
      <c r="D208" s="142" t="s">
        <v>311</v>
      </c>
      <c r="E208" s="106">
        <v>282</v>
      </c>
      <c r="F208" s="100"/>
      <c r="G208" s="236" t="str">
        <f>IF(F208&gt;=0,"","ERROR")</f>
        <v/>
      </c>
      <c r="I208" s="106">
        <v>282</v>
      </c>
      <c r="J208" s="284"/>
      <c r="K208" s="284"/>
      <c r="L208" s="332"/>
      <c r="M208" s="106"/>
      <c r="N208" s="304"/>
      <c r="O208" s="316"/>
      <c r="Q208" s="303"/>
      <c r="R208" s="303"/>
      <c r="V208" s="9"/>
    </row>
    <row r="209" spans="1:22" ht="15" customHeight="1" x14ac:dyDescent="0.25">
      <c r="A209" s="225"/>
      <c r="B209" s="82"/>
      <c r="C209" s="90" t="s">
        <v>127</v>
      </c>
      <c r="D209" s="145"/>
      <c r="E209" s="106">
        <v>283</v>
      </c>
      <c r="F209" s="100"/>
      <c r="G209" s="236" t="str">
        <f>IF(AND(F209&lt;=F208,F209&gt;=0),"","ERROR")</f>
        <v/>
      </c>
      <c r="I209" s="106">
        <v>283</v>
      </c>
      <c r="J209" s="284"/>
      <c r="K209" s="284"/>
      <c r="L209" s="332"/>
      <c r="M209" s="106"/>
      <c r="N209" s="304"/>
      <c r="O209" s="316"/>
      <c r="Q209" s="303"/>
      <c r="R209" s="303"/>
      <c r="V209" s="9"/>
    </row>
    <row r="210" spans="1:22" ht="15" customHeight="1" x14ac:dyDescent="0.25">
      <c r="A210" s="225"/>
      <c r="B210" s="82"/>
      <c r="C210" s="168" t="s">
        <v>124</v>
      </c>
      <c r="D210" s="142" t="s">
        <v>305</v>
      </c>
      <c r="E210" s="106">
        <v>281</v>
      </c>
      <c r="F210" s="100"/>
      <c r="G210" s="236" t="str">
        <f>IF(F210&gt;=0,"","ERROR")</f>
        <v/>
      </c>
      <c r="I210" s="106">
        <v>281</v>
      </c>
      <c r="J210" s="284"/>
      <c r="K210" s="284"/>
      <c r="L210" s="332"/>
      <c r="M210" s="106"/>
      <c r="N210" s="304"/>
      <c r="O210" s="316"/>
      <c r="Q210" s="303"/>
      <c r="R210" s="303"/>
      <c r="V210" s="9"/>
    </row>
    <row r="211" spans="1:22" ht="15" customHeight="1" x14ac:dyDescent="0.25">
      <c r="A211" s="225"/>
      <c r="B211" s="82"/>
      <c r="C211" s="90" t="s">
        <v>127</v>
      </c>
      <c r="D211" s="145"/>
      <c r="E211" s="106">
        <v>118</v>
      </c>
      <c r="F211" s="100"/>
      <c r="G211" s="236" t="str">
        <f>IF(AND(F211&lt;=F210,F211&gt;=0),"","ERROR")</f>
        <v/>
      </c>
      <c r="I211" s="106">
        <v>118</v>
      </c>
      <c r="J211" s="297"/>
      <c r="K211" s="297"/>
      <c r="L211" s="332"/>
      <c r="M211" s="106"/>
      <c r="N211" s="304"/>
      <c r="O211" s="82"/>
      <c r="Q211" s="303"/>
      <c r="R211" s="303"/>
      <c r="V211" s="9"/>
    </row>
    <row r="212" spans="1:22" ht="15" customHeight="1" x14ac:dyDescent="0.25">
      <c r="A212" s="223"/>
      <c r="B212" s="219"/>
      <c r="C212" s="31" t="s">
        <v>179</v>
      </c>
      <c r="D212" s="142" t="s">
        <v>312</v>
      </c>
      <c r="E212" s="106">
        <v>119</v>
      </c>
      <c r="F212" s="100"/>
      <c r="G212" s="236" t="str">
        <f>IF(F212&gt;=0,"","ERROR")</f>
        <v/>
      </c>
      <c r="I212" s="106">
        <v>119</v>
      </c>
      <c r="J212" s="297"/>
      <c r="K212" s="297"/>
      <c r="L212" s="332"/>
      <c r="M212" s="106"/>
      <c r="N212" s="304"/>
      <c r="O212" s="82"/>
      <c r="Q212" s="303"/>
      <c r="R212" s="303"/>
      <c r="V212" s="9"/>
    </row>
    <row r="213" spans="1:22" ht="15" customHeight="1" x14ac:dyDescent="0.25">
      <c r="A213" s="223"/>
      <c r="B213" s="219"/>
      <c r="C213" s="31" t="s">
        <v>180</v>
      </c>
      <c r="D213" s="142" t="s">
        <v>313</v>
      </c>
      <c r="E213" s="106">
        <v>120</v>
      </c>
      <c r="F213" s="100"/>
      <c r="G213" s="236" t="str">
        <f>IF(F213&gt;=0,"","ERROR")</f>
        <v/>
      </c>
      <c r="I213" s="106">
        <v>120</v>
      </c>
      <c r="J213" s="297"/>
      <c r="K213" s="297"/>
      <c r="L213" s="332"/>
      <c r="M213" s="106"/>
      <c r="N213" s="304"/>
      <c r="O213" s="82"/>
      <c r="Q213" s="303"/>
      <c r="R213" s="303"/>
      <c r="V213" s="9"/>
    </row>
    <row r="214" spans="1:22" ht="30" customHeight="1" x14ac:dyDescent="0.25">
      <c r="A214" s="225"/>
      <c r="B214" s="219"/>
      <c r="C214" s="31" t="s">
        <v>181</v>
      </c>
      <c r="D214" s="142" t="s">
        <v>392</v>
      </c>
      <c r="E214" s="106">
        <v>93</v>
      </c>
      <c r="F214" s="205"/>
      <c r="G214" s="239"/>
      <c r="I214" s="106">
        <v>93</v>
      </c>
      <c r="J214" s="297"/>
      <c r="K214" s="297"/>
      <c r="L214" s="332"/>
      <c r="M214" s="106"/>
      <c r="N214" s="304"/>
      <c r="O214" s="82"/>
      <c r="Q214" s="303"/>
      <c r="R214" s="303"/>
      <c r="V214" s="9"/>
    </row>
    <row r="215" spans="1:22" ht="15" customHeight="1" x14ac:dyDescent="0.25">
      <c r="A215" s="225"/>
      <c r="B215" s="219"/>
      <c r="C215" s="127" t="s">
        <v>129</v>
      </c>
      <c r="D215" s="142" t="s">
        <v>392</v>
      </c>
      <c r="E215" s="106">
        <v>273</v>
      </c>
      <c r="F215" s="100"/>
      <c r="G215" s="236" t="str">
        <f>IF(F215&gt;=0,"","ERROR")</f>
        <v/>
      </c>
      <c r="I215" s="106">
        <v>273</v>
      </c>
      <c r="J215" s="284"/>
      <c r="K215" s="284"/>
      <c r="L215" s="332"/>
      <c r="M215" s="106"/>
      <c r="N215" s="304"/>
      <c r="O215" s="316"/>
      <c r="P215" s="316"/>
      <c r="Q215" s="303"/>
      <c r="R215" s="303"/>
      <c r="V215" s="9"/>
    </row>
    <row r="216" spans="1:22" ht="15" customHeight="1" x14ac:dyDescent="0.25">
      <c r="A216" s="225"/>
      <c r="B216" s="219"/>
      <c r="C216" s="127" t="s">
        <v>124</v>
      </c>
      <c r="D216" s="142" t="s">
        <v>305</v>
      </c>
      <c r="E216" s="106">
        <v>272</v>
      </c>
      <c r="F216" s="100"/>
      <c r="G216" s="236" t="str">
        <f>IF(F216&gt;=0,"","ERROR")</f>
        <v/>
      </c>
      <c r="I216" s="106">
        <v>272</v>
      </c>
      <c r="J216" s="284"/>
      <c r="K216" s="284"/>
      <c r="L216" s="332"/>
      <c r="M216" s="106"/>
      <c r="N216" s="304"/>
      <c r="O216" s="316"/>
      <c r="P216" s="316"/>
      <c r="Q216" s="303"/>
      <c r="R216" s="303"/>
      <c r="V216" s="9"/>
    </row>
    <row r="217" spans="1:22" ht="15" customHeight="1" x14ac:dyDescent="0.25">
      <c r="A217" s="223"/>
      <c r="B217" s="219"/>
      <c r="C217" s="95" t="s">
        <v>42</v>
      </c>
      <c r="D217" s="145"/>
      <c r="E217" s="104">
        <v>121</v>
      </c>
      <c r="F217" s="100"/>
      <c r="G217" s="34"/>
      <c r="I217" s="106">
        <v>121</v>
      </c>
      <c r="J217" s="296"/>
      <c r="K217" s="296"/>
      <c r="L217" s="332"/>
      <c r="M217" s="106"/>
      <c r="N217" s="304"/>
      <c r="O217" s="103" t="str">
        <f>IF(F217&gt;=SUM(F140,F142:F143,F146,F148:F152,F157,F159:F162,F165,F167:F169,F173,F175:F178,F182,F185,F187,F189,F191,F195:F196,F199,F201:F203,F205:F206,F208,F210,F212:F213,F215:F216,L151,L161,L169,L177,L189,),"","ERROR")</f>
        <v/>
      </c>
      <c r="Q217" s="303"/>
      <c r="R217" s="303"/>
      <c r="V217" s="9"/>
    </row>
    <row r="218" spans="1:22" ht="15" customHeight="1" x14ac:dyDescent="0.25">
      <c r="A218" s="223"/>
      <c r="B218" s="219"/>
      <c r="C218" s="18"/>
      <c r="D218" s="198"/>
      <c r="E218" s="91"/>
      <c r="F218" s="16"/>
      <c r="G218" s="34"/>
      <c r="H218" s="16"/>
      <c r="I218" s="97"/>
      <c r="J218" s="299"/>
      <c r="K218" s="299"/>
      <c r="L218" s="332"/>
      <c r="M218" s="97"/>
      <c r="N218" s="304"/>
      <c r="O218" s="82"/>
      <c r="Q218" s="303"/>
      <c r="R218" s="303"/>
      <c r="V218" s="9"/>
    </row>
    <row r="219" spans="1:22" ht="40" customHeight="1" x14ac:dyDescent="0.25">
      <c r="A219" s="223"/>
      <c r="B219" s="219"/>
      <c r="D219" s="170" t="s">
        <v>119</v>
      </c>
      <c r="E219" s="171"/>
      <c r="F219" s="172" t="s">
        <v>36</v>
      </c>
      <c r="G219" s="204" t="s">
        <v>102</v>
      </c>
      <c r="I219" s="97"/>
      <c r="J219" s="82"/>
      <c r="K219" s="82"/>
      <c r="L219" s="332"/>
      <c r="M219" s="97"/>
      <c r="N219" s="304"/>
      <c r="O219" s="82"/>
      <c r="Q219" s="303"/>
      <c r="R219" s="303"/>
      <c r="V219" s="9"/>
    </row>
    <row r="220" spans="1:22" ht="29.25" customHeight="1" x14ac:dyDescent="0.25">
      <c r="A220" s="223"/>
      <c r="B220" s="219"/>
      <c r="C220" s="13" t="s">
        <v>43</v>
      </c>
      <c r="D220" s="145"/>
      <c r="E220" s="106"/>
      <c r="F220" s="160"/>
      <c r="G220" s="239"/>
      <c r="I220" s="97"/>
      <c r="J220" s="297"/>
      <c r="K220" s="297"/>
      <c r="L220" s="332"/>
      <c r="M220" s="97"/>
      <c r="N220" s="304"/>
      <c r="O220" s="82"/>
      <c r="Q220" s="303"/>
      <c r="R220" s="303"/>
      <c r="V220" s="9"/>
    </row>
    <row r="221" spans="1:22" ht="15" customHeight="1" x14ac:dyDescent="0.25">
      <c r="A221" s="223"/>
      <c r="B221" s="219"/>
      <c r="C221" s="12" t="s">
        <v>44</v>
      </c>
      <c r="D221" s="142">
        <v>220</v>
      </c>
      <c r="E221" s="106">
        <v>122</v>
      </c>
      <c r="F221" s="280"/>
      <c r="G221" s="236" t="str">
        <f>IF(F221&gt;=0,"","ERROR")</f>
        <v/>
      </c>
      <c r="I221" s="106">
        <v>122</v>
      </c>
      <c r="J221" s="297"/>
      <c r="K221" s="297"/>
      <c r="L221" s="332"/>
      <c r="M221" s="106"/>
      <c r="N221" s="304"/>
      <c r="O221" s="82"/>
      <c r="Q221" s="303"/>
      <c r="R221" s="317"/>
      <c r="V221" s="9"/>
    </row>
    <row r="222" spans="1:22" ht="15" customHeight="1" x14ac:dyDescent="0.25">
      <c r="A222" s="223"/>
      <c r="B222" s="219"/>
      <c r="C222" s="12" t="s">
        <v>45</v>
      </c>
      <c r="D222" s="142">
        <v>220</v>
      </c>
      <c r="E222" s="106">
        <v>123</v>
      </c>
      <c r="F222" s="280"/>
      <c r="G222" s="236" t="str">
        <f>IF(F222&gt;=0,"","ERROR")</f>
        <v/>
      </c>
      <c r="I222" s="106">
        <v>123</v>
      </c>
      <c r="J222" s="297"/>
      <c r="K222" s="297"/>
      <c r="L222" s="332"/>
      <c r="M222" s="106"/>
      <c r="N222" s="304"/>
      <c r="O222" s="82"/>
      <c r="Q222" s="303"/>
      <c r="R222" s="317"/>
      <c r="V222" s="9"/>
    </row>
    <row r="223" spans="1:22" ht="30" customHeight="1" x14ac:dyDescent="0.25">
      <c r="A223" s="223"/>
      <c r="B223" s="219"/>
      <c r="C223" s="25" t="s">
        <v>130</v>
      </c>
      <c r="D223" s="142">
        <v>221</v>
      </c>
      <c r="E223" s="104">
        <v>124</v>
      </c>
      <c r="F223" s="280"/>
      <c r="G223" s="236" t="str">
        <f>IF(F223&gt;=0,"","ERROR")</f>
        <v/>
      </c>
      <c r="I223" s="106">
        <v>124</v>
      </c>
      <c r="J223" s="297"/>
      <c r="K223" s="297"/>
      <c r="L223" s="332"/>
      <c r="M223" s="106"/>
      <c r="N223" s="304"/>
      <c r="O223" s="82"/>
      <c r="Q223" s="303"/>
      <c r="R223" s="317"/>
      <c r="V223" s="9"/>
    </row>
    <row r="224" spans="1:22" ht="15" customHeight="1" x14ac:dyDescent="0.35">
      <c r="A224" s="223"/>
      <c r="B224" s="213"/>
      <c r="C224" s="114"/>
      <c r="D224" s="136"/>
      <c r="E224" s="136"/>
      <c r="F224" s="5"/>
      <c r="G224" s="6"/>
      <c r="H224" s="34"/>
      <c r="I224" s="106"/>
      <c r="J224" s="216"/>
      <c r="K224" s="216"/>
      <c r="L224" s="332"/>
      <c r="M224" s="106"/>
      <c r="N224" s="304"/>
      <c r="O224" s="116"/>
      <c r="Q224" s="303"/>
      <c r="R224" s="303"/>
      <c r="V224" s="9"/>
    </row>
    <row r="225" spans="1:22" ht="30" customHeight="1" x14ac:dyDescent="0.25">
      <c r="A225" s="223"/>
      <c r="B225" s="371" t="s">
        <v>46</v>
      </c>
      <c r="C225" s="372"/>
      <c r="D225" s="369" t="s">
        <v>277</v>
      </c>
      <c r="E225" s="137"/>
      <c r="F225" s="356" t="s">
        <v>47</v>
      </c>
      <c r="G225" s="356" t="s">
        <v>48</v>
      </c>
      <c r="H225" s="358" t="s">
        <v>102</v>
      </c>
      <c r="I225" s="97"/>
      <c r="J225" s="300"/>
      <c r="K225" s="300"/>
      <c r="L225" s="332"/>
      <c r="M225" s="97"/>
      <c r="N225" s="304"/>
      <c r="O225" s="358" t="s">
        <v>102</v>
      </c>
      <c r="P225" s="358" t="s">
        <v>102</v>
      </c>
      <c r="Q225" s="384" t="s">
        <v>463</v>
      </c>
      <c r="R225" s="384" t="s">
        <v>464</v>
      </c>
      <c r="V225" s="9"/>
    </row>
    <row r="226" spans="1:22" ht="15" customHeight="1" x14ac:dyDescent="0.3">
      <c r="A226" s="223"/>
      <c r="B226" s="219"/>
      <c r="C226" s="19"/>
      <c r="D226" s="370"/>
      <c r="E226" s="138"/>
      <c r="F226" s="357"/>
      <c r="G226" s="357"/>
      <c r="H226" s="359"/>
      <c r="I226" s="97"/>
      <c r="J226" s="301"/>
      <c r="K226" s="301"/>
      <c r="L226" s="332"/>
      <c r="M226" s="97"/>
      <c r="N226" s="304"/>
      <c r="O226" s="359"/>
      <c r="P226" s="359"/>
      <c r="Q226" s="384"/>
      <c r="R226" s="384"/>
      <c r="V226" s="9"/>
    </row>
    <row r="227" spans="1:22" ht="25" customHeight="1" x14ac:dyDescent="0.3">
      <c r="A227" s="223"/>
      <c r="B227" s="247"/>
      <c r="C227" s="192"/>
      <c r="D227" s="138"/>
      <c r="E227" s="202"/>
      <c r="F227" s="101" t="s">
        <v>11</v>
      </c>
      <c r="G227" s="101" t="s">
        <v>12</v>
      </c>
      <c r="H227" s="34"/>
      <c r="I227" s="97"/>
      <c r="J227" s="301"/>
      <c r="K227" s="301"/>
      <c r="L227" s="332"/>
      <c r="M227" s="97"/>
      <c r="N227" s="304"/>
      <c r="O227" s="82"/>
      <c r="Q227" s="303"/>
      <c r="R227" s="303"/>
      <c r="V227" s="9"/>
    </row>
    <row r="228" spans="1:22" ht="15" customHeight="1" x14ac:dyDescent="0.25">
      <c r="A228" s="223"/>
      <c r="B228" s="219"/>
      <c r="C228" s="173" t="s">
        <v>182</v>
      </c>
      <c r="D228" s="145"/>
      <c r="E228" s="105"/>
      <c r="F228" s="174"/>
      <c r="G228" s="174"/>
      <c r="H228" s="34"/>
      <c r="I228" s="97"/>
      <c r="J228" s="297"/>
      <c r="K228" s="297"/>
      <c r="L228" s="332"/>
      <c r="M228" s="97"/>
      <c r="N228" s="304"/>
      <c r="O228" s="82"/>
      <c r="Q228" s="303"/>
      <c r="R228" s="303"/>
      <c r="V228" s="9"/>
    </row>
    <row r="229" spans="1:22" ht="15" customHeight="1" x14ac:dyDescent="0.25">
      <c r="A229" s="223"/>
      <c r="B229" s="219"/>
      <c r="C229" s="175" t="s">
        <v>240</v>
      </c>
      <c r="D229" s="144" t="s">
        <v>285</v>
      </c>
      <c r="E229" s="106">
        <v>125</v>
      </c>
      <c r="F229" s="280"/>
      <c r="G229" s="280"/>
      <c r="H229" s="236" t="str">
        <f>IF(MIN(F229:G229)&gt;=0,"","ERROR")</f>
        <v/>
      </c>
      <c r="I229" s="106">
        <v>125</v>
      </c>
      <c r="J229" s="297"/>
      <c r="K229" s="297"/>
      <c r="L229" s="332"/>
      <c r="M229" s="106"/>
      <c r="N229" s="304"/>
      <c r="O229" s="82"/>
      <c r="Q229" s="103" t="str">
        <f>IF(OR(COUNT(F229:G229)=0,COUNT(F229:G229)=2),"","ERROR")</f>
        <v/>
      </c>
      <c r="R229" s="103" t="str">
        <f>IF(COUNT(F229:G229)&gt;0,"No facilitation applied","")</f>
        <v/>
      </c>
      <c r="V229" s="9"/>
    </row>
    <row r="230" spans="1:22" ht="15" customHeight="1" x14ac:dyDescent="0.25">
      <c r="A230" s="223"/>
      <c r="B230" s="219"/>
      <c r="C230" s="175" t="s">
        <v>241</v>
      </c>
      <c r="D230" s="144" t="s">
        <v>285</v>
      </c>
      <c r="E230" s="106">
        <v>126</v>
      </c>
      <c r="F230" s="280"/>
      <c r="G230" s="280"/>
      <c r="H230" s="236" t="str">
        <f>IF(MIN(F230:G230)&gt;=0,"","ERROR")</f>
        <v/>
      </c>
      <c r="I230" s="106">
        <v>126</v>
      </c>
      <c r="J230" s="297"/>
      <c r="K230" s="297"/>
      <c r="L230" s="332"/>
      <c r="M230" s="106"/>
      <c r="N230" s="304"/>
      <c r="O230" s="82"/>
      <c r="Q230" s="103" t="str">
        <f>IF(OR(COUNT(F230:G230)=0,COUNT(F230:G230)=2),"","ERROR")</f>
        <v/>
      </c>
      <c r="R230" s="103" t="str">
        <f>IF(COUNT(F230:G230)&gt;0,"No facilitation applied","")</f>
        <v/>
      </c>
      <c r="V230" s="9"/>
    </row>
    <row r="231" spans="1:22" ht="15" customHeight="1" x14ac:dyDescent="0.25">
      <c r="A231" s="223"/>
      <c r="B231" s="219"/>
      <c r="C231" s="175" t="s">
        <v>242</v>
      </c>
      <c r="D231" s="142" t="s">
        <v>314</v>
      </c>
      <c r="E231" s="106">
        <v>127</v>
      </c>
      <c r="F231" s="100"/>
      <c r="G231" s="100"/>
      <c r="H231" s="236" t="str">
        <f>IF(MIN(F231:G231)&gt;=0,"","ERROR")</f>
        <v/>
      </c>
      <c r="I231" s="106">
        <v>127</v>
      </c>
      <c r="J231" s="297"/>
      <c r="K231" s="297"/>
      <c r="L231" s="332"/>
      <c r="M231" s="106"/>
      <c r="N231" s="304"/>
      <c r="O231" s="82"/>
      <c r="Q231" s="303"/>
      <c r="R231" s="303"/>
      <c r="V231" s="9"/>
    </row>
    <row r="232" spans="1:22" ht="15" customHeight="1" x14ac:dyDescent="0.25">
      <c r="A232" s="223"/>
      <c r="B232" s="219"/>
      <c r="C232" s="175" t="s">
        <v>265</v>
      </c>
      <c r="D232" s="142" t="s">
        <v>314</v>
      </c>
      <c r="E232" s="106">
        <v>129</v>
      </c>
      <c r="F232" s="100"/>
      <c r="G232" s="100"/>
      <c r="H232" s="236" t="str">
        <f>IF(MIN(F232:G232)&gt;=0,"","ERROR")</f>
        <v/>
      </c>
      <c r="I232" s="106">
        <v>129</v>
      </c>
      <c r="J232" s="297"/>
      <c r="K232" s="297"/>
      <c r="L232" s="332"/>
      <c r="M232" s="106"/>
      <c r="N232" s="304"/>
      <c r="O232" s="82"/>
      <c r="Q232" s="303"/>
      <c r="R232" s="303"/>
      <c r="V232" s="9"/>
    </row>
    <row r="233" spans="1:22" ht="15" customHeight="1" x14ac:dyDescent="0.25">
      <c r="A233" s="223"/>
      <c r="B233" s="219"/>
      <c r="C233" s="173" t="s">
        <v>243</v>
      </c>
      <c r="D233" s="145"/>
      <c r="E233" s="106">
        <v>130</v>
      </c>
      <c r="F233" s="208"/>
      <c r="G233" s="208"/>
      <c r="H233" s="34"/>
      <c r="I233" s="106">
        <v>130</v>
      </c>
      <c r="J233" s="297"/>
      <c r="K233" s="297"/>
      <c r="L233" s="332"/>
      <c r="M233" s="106"/>
      <c r="N233" s="304"/>
      <c r="O233" s="82"/>
      <c r="Q233" s="316"/>
      <c r="R233" s="316"/>
      <c r="V233" s="9"/>
    </row>
    <row r="234" spans="1:22" ht="15" customHeight="1" x14ac:dyDescent="0.25">
      <c r="A234" s="223"/>
      <c r="B234" s="219"/>
      <c r="C234" s="175" t="s">
        <v>128</v>
      </c>
      <c r="D234" s="144" t="s">
        <v>285</v>
      </c>
      <c r="E234" s="106">
        <v>285</v>
      </c>
      <c r="F234" s="280"/>
      <c r="G234" s="280"/>
      <c r="H234" s="236" t="str">
        <f>IF(MIN(F234:G234)&gt;=0,"","ERROR")</f>
        <v/>
      </c>
      <c r="I234" s="106">
        <v>285</v>
      </c>
      <c r="J234" s="284"/>
      <c r="K234" s="284"/>
      <c r="L234" s="332"/>
      <c r="M234" s="106"/>
      <c r="N234" s="304"/>
      <c r="O234" s="316"/>
      <c r="P234" s="316"/>
      <c r="Q234" s="103" t="str">
        <f>IF(OR(COUNT(F234:G234)=0,COUNT(F234:G234)=2),"","ERROR")</f>
        <v/>
      </c>
      <c r="R234" s="103" t="str">
        <f>IF(COUNT(F234:G234)&gt;0,"No facilitation applied","")</f>
        <v/>
      </c>
      <c r="V234" s="9"/>
    </row>
    <row r="235" spans="1:22" ht="15" customHeight="1" x14ac:dyDescent="0.25">
      <c r="A235" s="223"/>
      <c r="B235" s="219"/>
      <c r="C235" s="175" t="s">
        <v>124</v>
      </c>
      <c r="D235" s="142" t="s">
        <v>305</v>
      </c>
      <c r="E235" s="106">
        <v>284</v>
      </c>
      <c r="F235" s="280"/>
      <c r="G235" s="280"/>
      <c r="H235" s="236" t="str">
        <f>IF(MIN(F235:G235)&gt;=0,"","ERROR")</f>
        <v/>
      </c>
      <c r="I235" s="106">
        <v>284</v>
      </c>
      <c r="J235" s="284"/>
      <c r="K235" s="284"/>
      <c r="L235" s="332"/>
      <c r="M235" s="106"/>
      <c r="N235" s="304"/>
      <c r="O235" s="316"/>
      <c r="P235" s="316"/>
      <c r="Q235" s="103" t="str">
        <f>IF(OR(COUNT(F235:G235)=0,COUNT(F235:G235)=2),"","ERROR")</f>
        <v/>
      </c>
      <c r="R235" s="103" t="str">
        <f>IF(COUNT(F235:G235)&gt;0,"No facilitation applied","")</f>
        <v/>
      </c>
      <c r="V235" s="9"/>
    </row>
    <row r="236" spans="1:22" ht="15" customHeight="1" x14ac:dyDescent="0.25">
      <c r="A236" s="223"/>
      <c r="B236" s="219"/>
      <c r="C236" s="173" t="s">
        <v>244</v>
      </c>
      <c r="D236" s="145"/>
      <c r="E236" s="106">
        <v>131</v>
      </c>
      <c r="F236" s="208"/>
      <c r="G236" s="208"/>
      <c r="H236" s="34"/>
      <c r="I236" s="106">
        <v>131</v>
      </c>
      <c r="J236" s="297"/>
      <c r="K236" s="297"/>
      <c r="L236" s="332"/>
      <c r="M236" s="106"/>
      <c r="N236" s="304"/>
      <c r="O236" s="82"/>
      <c r="Q236" s="316"/>
      <c r="R236" s="316"/>
      <c r="V236" s="9"/>
    </row>
    <row r="237" spans="1:22" ht="15" customHeight="1" x14ac:dyDescent="0.25">
      <c r="A237" s="223"/>
      <c r="B237" s="219"/>
      <c r="C237" s="175" t="s">
        <v>128</v>
      </c>
      <c r="D237" s="144" t="s">
        <v>285</v>
      </c>
      <c r="E237" s="106">
        <v>287</v>
      </c>
      <c r="F237" s="280"/>
      <c r="G237" s="280"/>
      <c r="H237" s="236" t="str">
        <f>IF(MIN(F237:G237)&gt;=0,"","ERROR")</f>
        <v/>
      </c>
      <c r="I237" s="106">
        <v>287</v>
      </c>
      <c r="J237" s="284"/>
      <c r="K237" s="284"/>
      <c r="L237" s="332"/>
      <c r="M237" s="106"/>
      <c r="N237" s="304"/>
      <c r="O237" s="316"/>
      <c r="P237" s="316"/>
      <c r="Q237" s="103" t="str">
        <f>IF(OR(COUNT(F237:G237)=0,COUNT(F237:G237)=2),"","ERROR")</f>
        <v/>
      </c>
      <c r="R237" s="103" t="str">
        <f>IF(COUNT(F237:G237)&gt;0,"No facilitation applied","")</f>
        <v/>
      </c>
      <c r="V237" s="9"/>
    </row>
    <row r="238" spans="1:22" ht="15" customHeight="1" x14ac:dyDescent="0.25">
      <c r="A238" s="223"/>
      <c r="B238" s="219"/>
      <c r="C238" s="175" t="s">
        <v>124</v>
      </c>
      <c r="D238" s="142" t="s">
        <v>305</v>
      </c>
      <c r="E238" s="106">
        <v>286</v>
      </c>
      <c r="F238" s="280"/>
      <c r="G238" s="280"/>
      <c r="H238" s="236" t="str">
        <f>IF(MIN(F238:G238)&gt;=0,"","ERROR")</f>
        <v/>
      </c>
      <c r="I238" s="106">
        <v>286</v>
      </c>
      <c r="J238" s="284"/>
      <c r="K238" s="284"/>
      <c r="L238" s="332"/>
      <c r="M238" s="106"/>
      <c r="N238" s="304"/>
      <c r="O238" s="316"/>
      <c r="P238" s="316"/>
      <c r="Q238" s="103" t="str">
        <f>IF(OR(COUNT(F238:G238)=0,COUNT(F238:G238)=2),"","ERROR")</f>
        <v/>
      </c>
      <c r="R238" s="103" t="str">
        <f>IF(COUNT(F238:G238)&gt;0,"No facilitation applied","")</f>
        <v/>
      </c>
      <c r="V238" s="9"/>
    </row>
    <row r="239" spans="1:22" ht="15" customHeight="1" x14ac:dyDescent="0.25">
      <c r="A239" s="223"/>
      <c r="B239" s="219"/>
      <c r="C239" s="173" t="s">
        <v>245</v>
      </c>
      <c r="D239" s="145"/>
      <c r="E239" s="106"/>
      <c r="F239" s="160"/>
      <c r="G239" s="160"/>
      <c r="H239" s="34"/>
      <c r="I239" s="106"/>
      <c r="J239" s="297"/>
      <c r="K239" s="297"/>
      <c r="L239" s="332"/>
      <c r="M239" s="106"/>
      <c r="N239" s="304"/>
      <c r="O239" s="82"/>
      <c r="Q239" s="303"/>
      <c r="R239" s="303"/>
      <c r="V239" s="9"/>
    </row>
    <row r="240" spans="1:22" ht="15" customHeight="1" x14ac:dyDescent="0.25">
      <c r="A240" s="223"/>
      <c r="B240" s="219"/>
      <c r="C240" s="140" t="s">
        <v>288</v>
      </c>
      <c r="D240" s="142" t="s">
        <v>315</v>
      </c>
      <c r="E240" s="106">
        <v>132</v>
      </c>
      <c r="F240" s="100"/>
      <c r="G240" s="100"/>
      <c r="H240" s="236" t="str">
        <f>IF(MIN(F240:G240)&gt;=0,"","ERROR")</f>
        <v/>
      </c>
      <c r="I240" s="106">
        <v>132</v>
      </c>
      <c r="J240" s="297"/>
      <c r="K240" s="297"/>
      <c r="L240" s="332"/>
      <c r="M240" s="106"/>
      <c r="N240" s="304"/>
      <c r="O240" s="82"/>
      <c r="Q240" s="303"/>
      <c r="R240" s="303"/>
      <c r="V240" s="9"/>
    </row>
    <row r="241" spans="1:22" ht="15" customHeight="1" x14ac:dyDescent="0.25">
      <c r="A241" s="223"/>
      <c r="B241" s="219"/>
      <c r="C241" s="140" t="s">
        <v>289</v>
      </c>
      <c r="D241" s="145"/>
      <c r="E241" s="97">
        <v>464</v>
      </c>
      <c r="F241" s="208"/>
      <c r="G241" s="208"/>
      <c r="H241" s="34"/>
      <c r="I241" s="97">
        <v>464</v>
      </c>
      <c r="J241" s="297"/>
      <c r="K241" s="297"/>
      <c r="L241" s="332"/>
      <c r="M241" s="97"/>
      <c r="N241" s="304"/>
      <c r="O241" s="82"/>
      <c r="Q241" s="303"/>
      <c r="R241" s="303"/>
      <c r="V241" s="9"/>
    </row>
    <row r="242" spans="1:22" ht="15" customHeight="1" x14ac:dyDescent="0.25">
      <c r="A242" s="223"/>
      <c r="B242" s="219"/>
      <c r="C242" s="176" t="s">
        <v>128</v>
      </c>
      <c r="D242" s="142" t="s">
        <v>316</v>
      </c>
      <c r="E242" s="97">
        <v>533</v>
      </c>
      <c r="F242" s="100"/>
      <c r="G242" s="100"/>
      <c r="H242" s="236" t="str">
        <f>IF(MIN(F242:G242)&gt;=0,"","ERROR")</f>
        <v/>
      </c>
      <c r="I242" s="97">
        <v>533</v>
      </c>
      <c r="J242" s="284"/>
      <c r="K242" s="284"/>
      <c r="L242" s="332"/>
      <c r="M242" s="97"/>
      <c r="N242" s="304"/>
      <c r="O242" s="316"/>
      <c r="Q242" s="303"/>
      <c r="R242" s="303"/>
      <c r="V242" s="9"/>
    </row>
    <row r="243" spans="1:22" ht="15" customHeight="1" x14ac:dyDescent="0.25">
      <c r="A243" s="223"/>
      <c r="B243" s="219"/>
      <c r="C243" s="176" t="s">
        <v>124</v>
      </c>
      <c r="D243" s="142" t="s">
        <v>305</v>
      </c>
      <c r="E243" s="97">
        <v>534</v>
      </c>
      <c r="F243" s="100"/>
      <c r="G243" s="100"/>
      <c r="H243" s="236" t="str">
        <f>IF(MIN(F243:G243)&gt;=0,"","ERROR")</f>
        <v/>
      </c>
      <c r="I243" s="97">
        <v>534</v>
      </c>
      <c r="J243" s="284"/>
      <c r="K243" s="284"/>
      <c r="L243" s="332"/>
      <c r="M243" s="97"/>
      <c r="N243" s="304"/>
      <c r="O243" s="316"/>
      <c r="Q243" s="303"/>
      <c r="R243" s="303"/>
      <c r="V243" s="9"/>
    </row>
    <row r="244" spans="1:22" ht="15" customHeight="1" x14ac:dyDescent="0.25">
      <c r="A244" s="223"/>
      <c r="B244" s="219"/>
      <c r="C244" s="177" t="s">
        <v>266</v>
      </c>
      <c r="D244" s="145"/>
      <c r="E244" s="106"/>
      <c r="F244" s="160"/>
      <c r="G244" s="160"/>
      <c r="H244" s="34"/>
      <c r="I244" s="106"/>
      <c r="J244" s="297"/>
      <c r="K244" s="297"/>
      <c r="L244" s="332"/>
      <c r="M244" s="106"/>
      <c r="N244" s="304"/>
      <c r="O244" s="82"/>
      <c r="Q244" s="303"/>
      <c r="R244" s="303"/>
      <c r="V244" s="9"/>
    </row>
    <row r="245" spans="1:22" ht="15" customHeight="1" x14ac:dyDescent="0.25">
      <c r="A245" s="223"/>
      <c r="B245" s="219"/>
      <c r="C245" s="140" t="s">
        <v>288</v>
      </c>
      <c r="D245" s="142" t="s">
        <v>315</v>
      </c>
      <c r="E245" s="106">
        <v>135</v>
      </c>
      <c r="F245" s="100"/>
      <c r="G245" s="100"/>
      <c r="H245" s="236" t="str">
        <f>IF(MIN(F245:G245)&gt;=0,"","ERROR")</f>
        <v/>
      </c>
      <c r="I245" s="106">
        <v>135</v>
      </c>
      <c r="J245" s="297"/>
      <c r="K245" s="297"/>
      <c r="L245" s="332"/>
      <c r="M245" s="106"/>
      <c r="N245" s="304"/>
      <c r="O245" s="82"/>
      <c r="Q245" s="303"/>
      <c r="R245" s="303"/>
      <c r="V245" s="9"/>
    </row>
    <row r="246" spans="1:22" ht="15" customHeight="1" x14ac:dyDescent="0.25">
      <c r="A246" s="223"/>
      <c r="B246" s="219"/>
      <c r="C246" s="140" t="s">
        <v>289</v>
      </c>
      <c r="D246" s="145"/>
      <c r="E246" s="106">
        <v>136</v>
      </c>
      <c r="F246" s="208"/>
      <c r="G246" s="208"/>
      <c r="H246" s="34"/>
      <c r="I246" s="106">
        <v>136</v>
      </c>
      <c r="J246" s="297"/>
      <c r="K246" s="297"/>
      <c r="L246" s="332"/>
      <c r="M246" s="106"/>
      <c r="N246" s="304"/>
      <c r="O246" s="82"/>
      <c r="Q246" s="303"/>
      <c r="R246" s="303"/>
      <c r="V246" s="9"/>
    </row>
    <row r="247" spans="1:22" ht="15" customHeight="1" x14ac:dyDescent="0.25">
      <c r="A247" s="223"/>
      <c r="B247" s="219"/>
      <c r="C247" s="176" t="s">
        <v>128</v>
      </c>
      <c r="D247" s="142" t="s">
        <v>317</v>
      </c>
      <c r="E247" s="106">
        <v>293</v>
      </c>
      <c r="F247" s="100"/>
      <c r="G247" s="100"/>
      <c r="H247" s="236" t="str">
        <f>IF(MIN(F247:G247)&gt;=0,"","ERROR")</f>
        <v/>
      </c>
      <c r="I247" s="106">
        <v>293</v>
      </c>
      <c r="J247" s="284"/>
      <c r="K247" s="284"/>
      <c r="L247" s="332"/>
      <c r="M247" s="106"/>
      <c r="N247" s="304"/>
      <c r="O247" s="316"/>
      <c r="Q247" s="303"/>
      <c r="R247" s="303"/>
      <c r="V247" s="9"/>
    </row>
    <row r="248" spans="1:22" ht="15" customHeight="1" x14ac:dyDescent="0.25">
      <c r="A248" s="223"/>
      <c r="B248" s="219"/>
      <c r="C248" s="176" t="s">
        <v>124</v>
      </c>
      <c r="D248" s="142" t="s">
        <v>305</v>
      </c>
      <c r="E248" s="106">
        <v>292</v>
      </c>
      <c r="F248" s="100"/>
      <c r="G248" s="100"/>
      <c r="H248" s="236" t="str">
        <f>IF(MIN(F248:G248)&gt;=0,"","ERROR")</f>
        <v/>
      </c>
      <c r="I248" s="106">
        <v>292</v>
      </c>
      <c r="J248" s="284"/>
      <c r="K248" s="284"/>
      <c r="L248" s="332"/>
      <c r="M248" s="106"/>
      <c r="N248" s="304"/>
      <c r="O248" s="316"/>
      <c r="Q248" s="303"/>
      <c r="R248" s="303"/>
      <c r="V248" s="9"/>
    </row>
    <row r="249" spans="1:22" ht="15" customHeight="1" x14ac:dyDescent="0.25">
      <c r="A249" s="223"/>
      <c r="B249" s="221"/>
      <c r="C249" s="95" t="s">
        <v>49</v>
      </c>
      <c r="D249" s="145"/>
      <c r="E249" s="104">
        <v>137</v>
      </c>
      <c r="F249" s="100"/>
      <c r="G249" s="100"/>
      <c r="H249" s="34"/>
      <c r="I249" s="106">
        <v>137</v>
      </c>
      <c r="J249" s="296"/>
      <c r="K249" s="296"/>
      <c r="L249" s="332"/>
      <c r="M249" s="106"/>
      <c r="N249" s="304"/>
      <c r="O249" s="103" t="str">
        <f>IF(F249&gt;=SUM(F229:F232,F234:F235,F237:F238,F240,F242:F243,F245,F247:F248),"","ERROR")</f>
        <v/>
      </c>
      <c r="P249" s="103" t="str">
        <f>IF(G249&gt;=SUM(G229:G232,G234:G235,G237:G238,G240,G242:G243,G245,G247:G248),"","ERROR")</f>
        <v/>
      </c>
      <c r="Q249" s="303"/>
      <c r="R249" s="303"/>
      <c r="V249" s="9"/>
    </row>
    <row r="250" spans="1:22" ht="30" customHeight="1" x14ac:dyDescent="0.35">
      <c r="A250" s="223"/>
      <c r="B250" s="244"/>
      <c r="C250" s="4"/>
      <c r="D250" s="136"/>
      <c r="E250" s="136"/>
      <c r="F250" s="5"/>
      <c r="G250" s="34"/>
      <c r="H250" s="34"/>
      <c r="I250" s="106"/>
      <c r="J250" s="82"/>
      <c r="K250" s="82"/>
      <c r="L250" s="332"/>
      <c r="M250" s="106"/>
      <c r="N250" s="304"/>
      <c r="O250" s="116"/>
      <c r="Q250" s="303"/>
      <c r="R250" s="303"/>
      <c r="V250" s="9"/>
    </row>
    <row r="251" spans="1:22" ht="30" customHeight="1" x14ac:dyDescent="0.25">
      <c r="A251" s="223"/>
      <c r="B251" s="365" t="s">
        <v>50</v>
      </c>
      <c r="C251" s="366"/>
      <c r="D251" s="369" t="s">
        <v>278</v>
      </c>
      <c r="E251" s="137"/>
      <c r="F251" s="356" t="s">
        <v>36</v>
      </c>
      <c r="G251" s="358" t="s">
        <v>102</v>
      </c>
      <c r="H251" s="34"/>
      <c r="I251" s="106"/>
      <c r="J251" s="82"/>
      <c r="K251" s="82"/>
      <c r="L251" s="332"/>
      <c r="M251" s="106"/>
      <c r="N251" s="304"/>
      <c r="O251" s="358" t="s">
        <v>102</v>
      </c>
      <c r="P251" s="358" t="s">
        <v>102</v>
      </c>
      <c r="Q251" s="384" t="s">
        <v>463</v>
      </c>
      <c r="R251" s="384" t="s">
        <v>464</v>
      </c>
      <c r="V251" s="9"/>
    </row>
    <row r="252" spans="1:22" ht="30" customHeight="1" x14ac:dyDescent="0.3">
      <c r="A252" s="223"/>
      <c r="B252" s="219"/>
      <c r="C252" s="19"/>
      <c r="D252" s="370"/>
      <c r="E252" s="138"/>
      <c r="F252" s="357"/>
      <c r="G252" s="359"/>
      <c r="I252" s="106"/>
      <c r="J252" s="301"/>
      <c r="K252" s="301"/>
      <c r="L252" s="332"/>
      <c r="M252" s="106"/>
      <c r="N252" s="304"/>
      <c r="O252" s="359"/>
      <c r="P252" s="359"/>
      <c r="Q252" s="384"/>
      <c r="R252" s="384"/>
      <c r="V252" s="9"/>
    </row>
    <row r="253" spans="1:22" ht="25" customHeight="1" x14ac:dyDescent="0.3">
      <c r="A253" s="223"/>
      <c r="B253" s="247"/>
      <c r="C253" s="192"/>
      <c r="D253" s="138"/>
      <c r="E253" s="202"/>
      <c r="F253" s="101" t="s">
        <v>6</v>
      </c>
      <c r="G253" s="34"/>
      <c r="I253" s="106"/>
      <c r="J253" s="301"/>
      <c r="K253" s="301"/>
      <c r="L253" s="332"/>
      <c r="M253" s="106"/>
      <c r="N253" s="304"/>
      <c r="O253" s="82"/>
      <c r="Q253" s="303"/>
      <c r="R253" s="303"/>
      <c r="V253" s="9"/>
    </row>
    <row r="254" spans="1:22" ht="15" customHeight="1" x14ac:dyDescent="0.25">
      <c r="A254" s="223"/>
      <c r="B254" s="82"/>
      <c r="C254" s="88" t="s">
        <v>51</v>
      </c>
      <c r="D254" s="142" t="s">
        <v>318</v>
      </c>
      <c r="E254" s="105">
        <v>138</v>
      </c>
      <c r="F254" s="100"/>
      <c r="G254" s="320"/>
      <c r="I254" s="106">
        <v>138</v>
      </c>
      <c r="J254" s="297"/>
      <c r="K254" s="297"/>
      <c r="L254" s="332"/>
      <c r="M254" s="106"/>
      <c r="N254" s="304"/>
      <c r="O254" s="82"/>
      <c r="Q254" s="303"/>
      <c r="R254" s="303"/>
      <c r="V254" s="9"/>
    </row>
    <row r="255" spans="1:22" ht="15" customHeight="1" x14ac:dyDescent="0.25">
      <c r="A255" s="223"/>
      <c r="B255" s="219"/>
      <c r="C255" s="88" t="s">
        <v>89</v>
      </c>
      <c r="D255" s="142" t="s">
        <v>319</v>
      </c>
      <c r="E255" s="106">
        <v>139</v>
      </c>
      <c r="F255" s="280"/>
      <c r="G255" s="236" t="str">
        <f>IF(F255&gt;=0,"","ERROR")</f>
        <v/>
      </c>
      <c r="I255" s="106">
        <v>139</v>
      </c>
      <c r="J255" s="297"/>
      <c r="K255" s="297"/>
      <c r="L255" s="332"/>
      <c r="M255" s="106"/>
      <c r="N255" s="304"/>
      <c r="O255" s="82"/>
      <c r="Q255" s="303"/>
      <c r="R255" s="317"/>
      <c r="V255" s="9"/>
    </row>
    <row r="256" spans="1:22" ht="30" customHeight="1" x14ac:dyDescent="0.25">
      <c r="A256" s="223"/>
      <c r="B256" s="219"/>
      <c r="C256" s="88" t="s">
        <v>131</v>
      </c>
      <c r="D256" s="145"/>
      <c r="E256" s="106"/>
      <c r="F256" s="160"/>
      <c r="G256" s="34"/>
      <c r="I256" s="106"/>
      <c r="J256" s="297"/>
      <c r="K256" s="297"/>
      <c r="L256" s="332"/>
      <c r="M256" s="106"/>
      <c r="N256" s="304"/>
      <c r="O256" s="82"/>
      <c r="Q256" s="303"/>
      <c r="R256" s="317"/>
      <c r="V256" s="9"/>
    </row>
    <row r="257" spans="1:22" ht="15" customHeight="1" x14ac:dyDescent="0.25">
      <c r="A257" s="223"/>
      <c r="B257" s="219"/>
      <c r="C257" s="31" t="s">
        <v>267</v>
      </c>
      <c r="D257" s="142">
        <v>267</v>
      </c>
      <c r="E257" s="106">
        <v>140</v>
      </c>
      <c r="F257" s="280"/>
      <c r="G257" s="236" t="str">
        <f>IF(F257&gt;=0,"","ERROR")</f>
        <v/>
      </c>
      <c r="I257" s="106">
        <v>140</v>
      </c>
      <c r="J257" s="297"/>
      <c r="K257" s="297"/>
      <c r="L257" s="332"/>
      <c r="M257" s="106"/>
      <c r="N257" s="304"/>
      <c r="O257" s="82"/>
      <c r="Q257" s="303"/>
      <c r="R257" s="317"/>
      <c r="V257" s="9"/>
    </row>
    <row r="258" spans="1:22" ht="15" customHeight="1" x14ac:dyDescent="0.25">
      <c r="A258" s="223"/>
      <c r="B258" s="219"/>
      <c r="C258" s="31" t="s">
        <v>247</v>
      </c>
      <c r="D258" s="142" t="s">
        <v>320</v>
      </c>
      <c r="E258" s="106">
        <v>141</v>
      </c>
      <c r="F258" s="280"/>
      <c r="G258" s="236" t="str">
        <f>IF(F258&gt;=0,"","ERROR")</f>
        <v/>
      </c>
      <c r="I258" s="106">
        <v>141</v>
      </c>
      <c r="J258" s="297"/>
      <c r="K258" s="297"/>
      <c r="L258" s="332"/>
      <c r="M258" s="106"/>
      <c r="N258" s="304"/>
      <c r="O258" s="82"/>
      <c r="Q258" s="303"/>
      <c r="R258" s="317"/>
      <c r="V258" s="9"/>
    </row>
    <row r="259" spans="1:22" ht="30" customHeight="1" x14ac:dyDescent="0.25">
      <c r="A259" s="223"/>
      <c r="B259" s="219"/>
      <c r="C259" s="88" t="s">
        <v>52</v>
      </c>
      <c r="D259" s="142" t="s">
        <v>321</v>
      </c>
      <c r="E259" s="106">
        <v>142</v>
      </c>
      <c r="F259" s="280"/>
      <c r="G259" s="236" t="str">
        <f>IF(F259&gt;=0,"","ERROR")</f>
        <v/>
      </c>
      <c r="I259" s="106">
        <v>142</v>
      </c>
      <c r="J259" s="297"/>
      <c r="K259" s="297"/>
      <c r="L259" s="332"/>
      <c r="M259" s="106"/>
      <c r="N259" s="304"/>
      <c r="O259" s="82"/>
      <c r="Q259" s="303"/>
      <c r="R259" s="317"/>
      <c r="V259" s="9"/>
    </row>
    <row r="260" spans="1:22" ht="30" customHeight="1" x14ac:dyDescent="0.25">
      <c r="A260" s="223"/>
      <c r="B260" s="219"/>
      <c r="C260" s="88" t="s">
        <v>53</v>
      </c>
      <c r="D260" s="142" t="s">
        <v>322</v>
      </c>
      <c r="E260" s="106">
        <v>143</v>
      </c>
      <c r="F260" s="280"/>
      <c r="G260" s="236" t="str">
        <f>IF(F260&gt;=0,"","ERROR")</f>
        <v/>
      </c>
      <c r="I260" s="106">
        <v>143</v>
      </c>
      <c r="J260" s="297"/>
      <c r="K260" s="297"/>
      <c r="L260" s="332"/>
      <c r="M260" s="106"/>
      <c r="N260" s="304"/>
      <c r="O260" s="82"/>
      <c r="Q260" s="303"/>
      <c r="R260" s="317"/>
      <c r="V260" s="9"/>
    </row>
    <row r="261" spans="1:22" ht="15" customHeight="1" x14ac:dyDescent="0.25">
      <c r="A261" s="223"/>
      <c r="B261" s="219"/>
      <c r="C261" s="88" t="s">
        <v>54</v>
      </c>
      <c r="D261" s="142" t="s">
        <v>323</v>
      </c>
      <c r="E261" s="106">
        <v>144</v>
      </c>
      <c r="F261" s="280"/>
      <c r="G261" s="236" t="str">
        <f>IF(F261&gt;=0,"","ERROR")</f>
        <v/>
      </c>
      <c r="I261" s="106">
        <v>144</v>
      </c>
      <c r="J261" s="297"/>
      <c r="K261" s="297"/>
      <c r="L261" s="332"/>
      <c r="M261" s="106"/>
      <c r="N261" s="304"/>
      <c r="O261" s="82"/>
      <c r="Q261" s="303"/>
      <c r="R261" s="317"/>
      <c r="V261" s="9"/>
    </row>
    <row r="262" spans="1:22" ht="15" customHeight="1" x14ac:dyDescent="0.25">
      <c r="A262" s="223"/>
      <c r="B262" s="219"/>
      <c r="C262" s="88" t="s">
        <v>183</v>
      </c>
      <c r="D262" s="145"/>
      <c r="E262" s="97"/>
      <c r="F262" s="160"/>
      <c r="G262" s="34"/>
      <c r="I262" s="97"/>
      <c r="J262" s="297"/>
      <c r="K262" s="297"/>
      <c r="L262" s="332"/>
      <c r="M262" s="97"/>
      <c r="N262" s="304"/>
      <c r="O262" s="82"/>
      <c r="Q262" s="303"/>
      <c r="R262" s="317"/>
      <c r="V262" s="9"/>
    </row>
    <row r="263" spans="1:22" s="77" customFormat="1" ht="15" customHeight="1" x14ac:dyDescent="0.25">
      <c r="A263" s="223"/>
      <c r="B263" s="219"/>
      <c r="C263" s="140" t="s">
        <v>132</v>
      </c>
      <c r="D263" s="142" t="s">
        <v>324</v>
      </c>
      <c r="E263" s="97">
        <v>535</v>
      </c>
      <c r="F263" s="100"/>
      <c r="G263" s="236" t="str">
        <f>IF((OR(AND(F263&gt;0,F264&gt;0), F263 &lt;0)),"ERROR","")</f>
        <v/>
      </c>
      <c r="I263" s="97">
        <v>535</v>
      </c>
      <c r="J263" s="297"/>
      <c r="K263" s="297"/>
      <c r="L263" s="332"/>
      <c r="M263" s="97"/>
      <c r="N263" s="304"/>
      <c r="O263" s="82"/>
      <c r="Q263" s="303"/>
      <c r="R263" s="303"/>
    </row>
    <row r="264" spans="1:22" s="77" customFormat="1" ht="15" customHeight="1" x14ac:dyDescent="0.25">
      <c r="A264" s="223"/>
      <c r="B264" s="219"/>
      <c r="C264" s="140" t="s">
        <v>133</v>
      </c>
      <c r="D264" s="142" t="s">
        <v>324</v>
      </c>
      <c r="E264" s="97">
        <v>536</v>
      </c>
      <c r="F264" s="100"/>
      <c r="G264" s="236" t="str">
        <f>IF((OR(AND(F263&gt;0,F264&gt;0), F264 &lt;0)),"ERROR","")</f>
        <v/>
      </c>
      <c r="I264" s="97">
        <v>536</v>
      </c>
      <c r="J264" s="297"/>
      <c r="K264" s="297"/>
      <c r="L264" s="332"/>
      <c r="M264" s="97"/>
      <c r="N264" s="304"/>
      <c r="O264" s="82"/>
      <c r="Q264" s="303"/>
      <c r="R264" s="303"/>
    </row>
    <row r="265" spans="1:22" ht="15" customHeight="1" x14ac:dyDescent="0.25">
      <c r="A265" s="223"/>
      <c r="B265" s="219"/>
      <c r="C265" s="88" t="s">
        <v>55</v>
      </c>
      <c r="D265" s="142" t="s">
        <v>325</v>
      </c>
      <c r="E265" s="106">
        <v>146</v>
      </c>
      <c r="F265" s="100"/>
      <c r="G265" s="236" t="str">
        <f>IF(F265&gt;=0,"","ERROR")</f>
        <v/>
      </c>
      <c r="I265" s="106">
        <v>146</v>
      </c>
      <c r="J265" s="297"/>
      <c r="K265" s="297"/>
      <c r="L265" s="332"/>
      <c r="M265" s="106"/>
      <c r="N265" s="304"/>
      <c r="O265" s="82"/>
      <c r="Q265" s="303"/>
      <c r="R265" s="303"/>
      <c r="V265" s="9"/>
    </row>
    <row r="266" spans="1:22" ht="15" customHeight="1" x14ac:dyDescent="0.25">
      <c r="A266" s="223"/>
      <c r="B266" s="219"/>
      <c r="C266" s="88" t="s">
        <v>184</v>
      </c>
      <c r="D266" s="145"/>
      <c r="E266" s="106"/>
      <c r="F266" s="160"/>
      <c r="G266" s="34"/>
      <c r="I266" s="106"/>
      <c r="J266" s="297"/>
      <c r="K266" s="297"/>
      <c r="L266" s="332"/>
      <c r="M266" s="106"/>
      <c r="N266" s="304"/>
      <c r="O266" s="82"/>
      <c r="Q266" s="303"/>
      <c r="R266" s="303"/>
      <c r="V266" s="9"/>
    </row>
    <row r="267" spans="1:22" ht="15" customHeight="1" x14ac:dyDescent="0.25">
      <c r="A267" s="223"/>
      <c r="B267" s="219"/>
      <c r="C267" s="188" t="s">
        <v>56</v>
      </c>
      <c r="D267" s="142" t="s">
        <v>326</v>
      </c>
      <c r="E267" s="106">
        <v>147</v>
      </c>
      <c r="F267" s="100"/>
      <c r="G267" s="236" t="str">
        <f>IF(F267&gt;=0,"","ERROR")</f>
        <v/>
      </c>
      <c r="I267" s="106">
        <v>147</v>
      </c>
      <c r="J267" s="297"/>
      <c r="K267" s="297"/>
      <c r="L267" s="332"/>
      <c r="M267" s="106"/>
      <c r="N267" s="304"/>
      <c r="O267" s="82"/>
      <c r="Q267" s="303"/>
      <c r="R267" s="303"/>
      <c r="V267" s="9"/>
    </row>
    <row r="268" spans="1:22" ht="15" customHeight="1" x14ac:dyDescent="0.25">
      <c r="A268" s="223"/>
      <c r="B268" s="219"/>
      <c r="C268" s="31" t="s">
        <v>57</v>
      </c>
      <c r="D268" s="142" t="s">
        <v>327</v>
      </c>
      <c r="E268" s="106">
        <v>148</v>
      </c>
      <c r="F268" s="100"/>
      <c r="G268" s="236" t="str">
        <f>IF(F268&gt;=0,"","ERROR")</f>
        <v/>
      </c>
      <c r="I268" s="106">
        <v>148</v>
      </c>
      <c r="J268" s="297"/>
      <c r="K268" s="297"/>
      <c r="L268" s="332"/>
      <c r="M268" s="106"/>
      <c r="N268" s="304"/>
      <c r="O268" s="82"/>
      <c r="Q268" s="303"/>
      <c r="R268" s="303"/>
      <c r="V268" s="9"/>
    </row>
    <row r="269" spans="1:22" ht="15" customHeight="1" x14ac:dyDescent="0.25">
      <c r="A269" s="223"/>
      <c r="B269" s="219"/>
      <c r="C269" s="31" t="s">
        <v>58</v>
      </c>
      <c r="D269" s="142" t="s">
        <v>328</v>
      </c>
      <c r="E269" s="106">
        <v>149</v>
      </c>
      <c r="F269" s="100"/>
      <c r="G269" s="236" t="str">
        <f>IF(F269&gt;=0,"","ERROR")</f>
        <v/>
      </c>
      <c r="I269" s="106">
        <v>149</v>
      </c>
      <c r="J269" s="297"/>
      <c r="K269" s="297"/>
      <c r="L269" s="332"/>
      <c r="M269" s="106"/>
      <c r="N269" s="304"/>
      <c r="O269" s="82"/>
      <c r="Q269" s="303"/>
      <c r="R269" s="303"/>
      <c r="V269" s="9"/>
    </row>
    <row r="270" spans="1:22" ht="15" customHeight="1" x14ac:dyDescent="0.25">
      <c r="A270" s="223"/>
      <c r="B270" s="219"/>
      <c r="C270" s="88" t="s">
        <v>59</v>
      </c>
      <c r="D270" s="142" t="s">
        <v>325</v>
      </c>
      <c r="E270" s="106">
        <v>150</v>
      </c>
      <c r="F270" s="100"/>
      <c r="G270" s="236" t="str">
        <f>IF(F270&gt;=0,"","ERROR")</f>
        <v/>
      </c>
      <c r="I270" s="106">
        <v>150</v>
      </c>
      <c r="J270" s="297"/>
      <c r="K270" s="297"/>
      <c r="L270" s="332"/>
      <c r="M270" s="106"/>
      <c r="N270" s="304"/>
      <c r="O270" s="82"/>
      <c r="Q270" s="303"/>
      <c r="R270" s="303"/>
      <c r="V270" s="9"/>
    </row>
    <row r="271" spans="1:22" ht="15" customHeight="1" x14ac:dyDescent="0.25">
      <c r="A271" s="223"/>
      <c r="B271" s="219"/>
      <c r="C271" s="177" t="s">
        <v>185</v>
      </c>
      <c r="D271" s="145"/>
      <c r="E271" s="106">
        <v>151</v>
      </c>
      <c r="F271" s="208"/>
      <c r="G271" s="34"/>
      <c r="I271" s="106">
        <v>151</v>
      </c>
      <c r="J271" s="77"/>
      <c r="K271" s="77"/>
      <c r="L271" s="332"/>
      <c r="M271" s="106"/>
      <c r="N271" s="304"/>
      <c r="O271" s="82"/>
      <c r="Q271" s="306"/>
      <c r="R271" s="306"/>
      <c r="V271" s="9"/>
    </row>
    <row r="272" spans="1:22" s="178" customFormat="1" ht="15" customHeight="1" x14ac:dyDescent="0.25">
      <c r="A272" s="227"/>
      <c r="B272" s="220"/>
      <c r="C272" s="140" t="s">
        <v>128</v>
      </c>
      <c r="D272" s="142" t="s">
        <v>329</v>
      </c>
      <c r="E272" s="106">
        <v>295</v>
      </c>
      <c r="F272" s="100"/>
      <c r="G272" s="236" t="str">
        <f>IF(F272&gt;=0,"","ERROR")</f>
        <v/>
      </c>
      <c r="I272" s="106">
        <v>295</v>
      </c>
      <c r="J272" s="284"/>
      <c r="K272" s="284"/>
      <c r="L272" s="332"/>
      <c r="M272" s="106"/>
      <c r="N272" s="304"/>
      <c r="O272" s="316"/>
      <c r="P272" s="9"/>
      <c r="Q272" s="303"/>
      <c r="R272" s="303"/>
    </row>
    <row r="273" spans="1:22" s="178" customFormat="1" ht="15" customHeight="1" x14ac:dyDescent="0.25">
      <c r="A273" s="227"/>
      <c r="B273" s="220"/>
      <c r="C273" s="140" t="s">
        <v>124</v>
      </c>
      <c r="D273" s="142" t="s">
        <v>305</v>
      </c>
      <c r="E273" s="106">
        <v>294</v>
      </c>
      <c r="F273" s="100"/>
      <c r="G273" s="236" t="str">
        <f>IF(F273&gt;=0,"","ERROR")</f>
        <v/>
      </c>
      <c r="I273" s="106">
        <v>294</v>
      </c>
      <c r="J273" s="284"/>
      <c r="K273" s="284"/>
      <c r="L273" s="332"/>
      <c r="M273" s="106"/>
      <c r="N273" s="304"/>
      <c r="O273" s="316"/>
      <c r="P273" s="9"/>
      <c r="Q273" s="303"/>
      <c r="R273" s="303"/>
    </row>
    <row r="274" spans="1:22" ht="15" customHeight="1" x14ac:dyDescent="0.25">
      <c r="A274" s="223"/>
      <c r="B274" s="219"/>
      <c r="C274" s="88" t="s">
        <v>186</v>
      </c>
      <c r="D274" s="145"/>
      <c r="E274" s="106"/>
      <c r="F274" s="160"/>
      <c r="G274" s="34"/>
      <c r="I274" s="106"/>
      <c r="J274" s="297"/>
      <c r="K274" s="297"/>
      <c r="L274" s="332"/>
      <c r="M274" s="106"/>
      <c r="N274" s="304"/>
      <c r="O274" s="82"/>
      <c r="Q274" s="303"/>
      <c r="R274" s="303"/>
      <c r="V274" s="9"/>
    </row>
    <row r="275" spans="1:22" ht="25" customHeight="1" x14ac:dyDescent="0.25">
      <c r="A275" s="223"/>
      <c r="B275" s="219"/>
      <c r="C275" s="31" t="s">
        <v>187</v>
      </c>
      <c r="D275" s="145"/>
      <c r="E275" s="106">
        <v>152</v>
      </c>
      <c r="F275" s="208"/>
      <c r="G275" s="34"/>
      <c r="I275" s="106">
        <v>152</v>
      </c>
      <c r="L275" s="332"/>
      <c r="M275" s="106"/>
      <c r="N275" s="304"/>
      <c r="O275" s="82"/>
      <c r="Q275" s="316"/>
      <c r="R275" s="316"/>
      <c r="V275" s="9"/>
    </row>
    <row r="276" spans="1:22" s="178" customFormat="1" ht="40" customHeight="1" x14ac:dyDescent="0.25">
      <c r="A276" s="227"/>
      <c r="B276" s="220"/>
      <c r="C276" s="162" t="s">
        <v>128</v>
      </c>
      <c r="D276" s="142" t="s">
        <v>330</v>
      </c>
      <c r="E276" s="106">
        <v>297</v>
      </c>
      <c r="F276" s="280"/>
      <c r="G276" s="236" t="str">
        <f>IF(F276&gt;=0,"","ERROR")</f>
        <v/>
      </c>
      <c r="I276" s="106">
        <v>297</v>
      </c>
      <c r="J276" s="290" t="s">
        <v>455</v>
      </c>
      <c r="K276" s="140" t="s">
        <v>457</v>
      </c>
      <c r="L276" s="334"/>
      <c r="M276" s="106"/>
      <c r="N276" s="304"/>
      <c r="O276" s="316"/>
      <c r="P276" s="9"/>
      <c r="Q276" s="103" t="str">
        <f>IF(COUNT(F276,F281,L276)=0,"",IF(COUNT(L276)&gt;0,IF(COUNT(F276,F281)=0,"","ERROR"),IF(AND(COUNT(F276,F281)=2,COUNT(L276)=0),"","ERROR")))</f>
        <v/>
      </c>
      <c r="R276" s="103" t="str">
        <f>IF(COUNT(F276,F281,L276)=0,"",IF(COUNT(L276)&gt;0,"facilitation applied","No facilitation applied"))</f>
        <v/>
      </c>
    </row>
    <row r="277" spans="1:22" s="178" customFormat="1" ht="40" customHeight="1" x14ac:dyDescent="0.25">
      <c r="A277" s="227"/>
      <c r="B277" s="220"/>
      <c r="C277" s="162" t="s">
        <v>124</v>
      </c>
      <c r="D277" s="142" t="s">
        <v>305</v>
      </c>
      <c r="E277" s="106">
        <v>296</v>
      </c>
      <c r="F277" s="280"/>
      <c r="G277" s="236" t="str">
        <f>IF(F277&gt;=0,"","ERROR")</f>
        <v/>
      </c>
      <c r="I277" s="106">
        <v>296</v>
      </c>
      <c r="J277" s="290" t="s">
        <v>456</v>
      </c>
      <c r="K277" s="140" t="s">
        <v>458</v>
      </c>
      <c r="L277" s="334"/>
      <c r="M277" s="106"/>
      <c r="N277" s="304"/>
      <c r="O277" s="316"/>
      <c r="P277" s="9"/>
      <c r="Q277" s="103" t="str">
        <f>IF(COUNT(F277,F282,L277)=0,"",IF(COUNT(L277)&gt;0,IF(COUNT(F277,F282)=0,"","ERROR"),IF(AND(COUNT(F277,F282)=2,COUNT(L277)=0),"","ERROR")))</f>
        <v/>
      </c>
      <c r="R277" s="103" t="str">
        <f>IF(COUNT(F277,F282,L277)=0,"",IF(COUNT(L277)&gt;0,"facilitation applied","No facilitation applied"))</f>
        <v/>
      </c>
    </row>
    <row r="278" spans="1:22" ht="40" customHeight="1" x14ac:dyDescent="0.25">
      <c r="A278" s="223"/>
      <c r="B278" s="219"/>
      <c r="C278" s="31" t="s">
        <v>60</v>
      </c>
      <c r="D278" s="142" t="s">
        <v>330</v>
      </c>
      <c r="E278" s="106">
        <v>153</v>
      </c>
      <c r="F278" s="280"/>
      <c r="G278" s="236" t="str">
        <f>IF(F278&gt;=0,"","ERROR")</f>
        <v/>
      </c>
      <c r="I278" s="106">
        <v>153</v>
      </c>
      <c r="J278" s="290" t="s">
        <v>449</v>
      </c>
      <c r="K278" s="140" t="s">
        <v>450</v>
      </c>
      <c r="L278" s="334"/>
      <c r="M278" s="106"/>
      <c r="N278" s="304"/>
      <c r="O278" s="82"/>
      <c r="Q278" s="103" t="str">
        <f>IF(COUNT(F278,F283,L278)=0,"",IF(COUNT(L278)&gt;0,IF(COUNT(F278,F283)=0,"","ERROR"),IF(AND(COUNT(F278,F283)=2,COUNT(L278)=0),"","ERROR")))</f>
        <v/>
      </c>
      <c r="R278" s="103" t="str">
        <f>IF(COUNT(F278,F283,L278)=0,"",IF(COUNT(L278)&gt;0,"facilitation applied","No facilitation applied"))</f>
        <v/>
      </c>
      <c r="V278" s="9"/>
    </row>
    <row r="279" spans="1:22" ht="15" customHeight="1" x14ac:dyDescent="0.25">
      <c r="A279" s="223"/>
      <c r="B279" s="219"/>
      <c r="C279" s="88" t="s">
        <v>188</v>
      </c>
      <c r="D279" s="145"/>
      <c r="E279" s="106"/>
      <c r="F279" s="160"/>
      <c r="G279" s="34"/>
      <c r="I279" s="106"/>
      <c r="J279" s="297"/>
      <c r="K279" s="297"/>
      <c r="L279" s="332"/>
      <c r="M279" s="106"/>
      <c r="N279" s="304"/>
      <c r="O279" s="82"/>
      <c r="Q279" s="303"/>
      <c r="R279" s="303"/>
      <c r="V279" s="9"/>
    </row>
    <row r="280" spans="1:22" ht="15" customHeight="1" x14ac:dyDescent="0.25">
      <c r="A280" s="223"/>
      <c r="B280" s="219"/>
      <c r="C280" s="31" t="s">
        <v>187</v>
      </c>
      <c r="D280" s="145"/>
      <c r="E280" s="106">
        <v>154</v>
      </c>
      <c r="F280" s="208"/>
      <c r="G280" s="34"/>
      <c r="I280" s="106">
        <v>154</v>
      </c>
      <c r="J280" s="297"/>
      <c r="K280" s="297"/>
      <c r="L280" s="332"/>
      <c r="M280" s="106"/>
      <c r="N280" s="304"/>
      <c r="O280" s="82"/>
      <c r="Q280" s="303"/>
      <c r="V280" s="9"/>
    </row>
    <row r="281" spans="1:22" s="178" customFormat="1" ht="15" customHeight="1" x14ac:dyDescent="0.25">
      <c r="A281" s="227"/>
      <c r="B281" s="220"/>
      <c r="C281" s="162" t="s">
        <v>128</v>
      </c>
      <c r="D281" s="142" t="s">
        <v>331</v>
      </c>
      <c r="E281" s="106">
        <v>299</v>
      </c>
      <c r="F281" s="280"/>
      <c r="G281" s="236" t="str">
        <f>IF(F281&gt;=0,"","ERROR")</f>
        <v/>
      </c>
      <c r="I281" s="106">
        <v>299</v>
      </c>
      <c r="J281" s="284"/>
      <c r="K281" s="284"/>
      <c r="L281" s="332"/>
      <c r="M281" s="106"/>
      <c r="N281" s="304"/>
      <c r="O281" s="316"/>
      <c r="P281" s="9"/>
      <c r="Q281" s="303"/>
      <c r="R281" s="9"/>
    </row>
    <row r="282" spans="1:22" s="178" customFormat="1" ht="15" customHeight="1" x14ac:dyDescent="0.25">
      <c r="A282" s="227"/>
      <c r="B282" s="220"/>
      <c r="C282" s="162" t="s">
        <v>124</v>
      </c>
      <c r="D282" s="142" t="s">
        <v>305</v>
      </c>
      <c r="E282" s="106">
        <v>298</v>
      </c>
      <c r="F282" s="280"/>
      <c r="G282" s="236" t="str">
        <f>IF(F282&gt;=0,"","ERROR")</f>
        <v/>
      </c>
      <c r="I282" s="106">
        <v>298</v>
      </c>
      <c r="J282" s="284"/>
      <c r="K282" s="284"/>
      <c r="L282" s="332"/>
      <c r="M282" s="106"/>
      <c r="N282" s="304"/>
      <c r="O282" s="316"/>
      <c r="P282" s="9"/>
      <c r="Q282" s="303"/>
      <c r="R282" s="9"/>
    </row>
    <row r="283" spans="1:22" ht="15" customHeight="1" x14ac:dyDescent="0.25">
      <c r="A283" s="223"/>
      <c r="B283" s="219"/>
      <c r="C283" s="31" t="s">
        <v>60</v>
      </c>
      <c r="D283" s="142" t="s">
        <v>331</v>
      </c>
      <c r="E283" s="106">
        <v>155</v>
      </c>
      <c r="F283" s="280"/>
      <c r="G283" s="236" t="str">
        <f>IF(F283&gt;=0,"","ERROR")</f>
        <v/>
      </c>
      <c r="I283" s="106">
        <v>155</v>
      </c>
      <c r="J283" s="297"/>
      <c r="K283" s="297"/>
      <c r="L283" s="332"/>
      <c r="M283" s="106"/>
      <c r="N283" s="304"/>
      <c r="O283" s="82"/>
      <c r="Q283" s="303"/>
      <c r="V283" s="9"/>
    </row>
    <row r="284" spans="1:22" ht="15" customHeight="1" x14ac:dyDescent="0.25">
      <c r="A284" s="223"/>
      <c r="B284" s="221"/>
      <c r="C284" s="177" t="s">
        <v>189</v>
      </c>
      <c r="D284" s="145"/>
      <c r="E284" s="106">
        <v>156</v>
      </c>
      <c r="F284" s="208"/>
      <c r="G284" s="34"/>
      <c r="I284" s="106">
        <v>156</v>
      </c>
      <c r="J284" s="297"/>
      <c r="K284" s="297"/>
      <c r="L284" s="332"/>
      <c r="M284" s="106"/>
      <c r="N284" s="304"/>
      <c r="O284" s="82"/>
      <c r="Q284" s="303"/>
      <c r="R284" s="303"/>
      <c r="V284" s="9"/>
    </row>
    <row r="285" spans="1:22" s="178" customFormat="1" ht="15" customHeight="1" x14ac:dyDescent="0.25">
      <c r="A285" s="227"/>
      <c r="B285" s="250"/>
      <c r="C285" s="140" t="s">
        <v>128</v>
      </c>
      <c r="D285" s="142" t="s">
        <v>332</v>
      </c>
      <c r="E285" s="106">
        <v>301</v>
      </c>
      <c r="F285" s="100"/>
      <c r="G285" s="236" t="str">
        <f>IF(F285&gt;=0,"","ERROR")</f>
        <v/>
      </c>
      <c r="I285" s="106">
        <v>301</v>
      </c>
      <c r="J285" s="297"/>
      <c r="K285" s="297"/>
      <c r="L285" s="332"/>
      <c r="M285" s="106"/>
      <c r="N285" s="304"/>
      <c r="O285" s="316"/>
      <c r="P285" s="9"/>
      <c r="Q285" s="303"/>
      <c r="R285" s="303"/>
    </row>
    <row r="286" spans="1:22" s="178" customFormat="1" ht="15" customHeight="1" x14ac:dyDescent="0.25">
      <c r="A286" s="227"/>
      <c r="B286" s="220"/>
      <c r="C286" s="127" t="s">
        <v>290</v>
      </c>
      <c r="D286" s="145"/>
      <c r="E286" s="97">
        <v>610</v>
      </c>
      <c r="F286" s="100"/>
      <c r="G286" s="236" t="str">
        <f>IF(AND(F286&lt;=F285,F286&gt;=0),"","ERROR")</f>
        <v/>
      </c>
      <c r="H286" s="320"/>
      <c r="I286" s="97">
        <v>610</v>
      </c>
      <c r="J286" s="297"/>
      <c r="K286" s="297"/>
      <c r="L286" s="332"/>
      <c r="M286" s="97"/>
      <c r="N286" s="304"/>
      <c r="O286" s="316"/>
      <c r="P286" s="9"/>
      <c r="Q286" s="303"/>
      <c r="R286" s="303"/>
    </row>
    <row r="287" spans="1:22" s="178" customFormat="1" ht="15" customHeight="1" x14ac:dyDescent="0.25">
      <c r="A287" s="227"/>
      <c r="B287" s="220"/>
      <c r="C287" s="140" t="s">
        <v>124</v>
      </c>
      <c r="D287" s="142" t="s">
        <v>305</v>
      </c>
      <c r="E287" s="106">
        <v>300</v>
      </c>
      <c r="F287" s="100"/>
      <c r="G287" s="236" t="str">
        <f>IF(F287&gt;=0,"","ERROR")</f>
        <v/>
      </c>
      <c r="I287" s="106">
        <v>300</v>
      </c>
      <c r="J287" s="284"/>
      <c r="K287" s="284"/>
      <c r="L287" s="332"/>
      <c r="M287" s="106"/>
      <c r="N287" s="278"/>
      <c r="O287" s="316"/>
      <c r="P287" s="9"/>
      <c r="Q287" s="303"/>
      <c r="R287" s="303"/>
    </row>
    <row r="288" spans="1:22" ht="25" customHeight="1" x14ac:dyDescent="0.25">
      <c r="A288" s="223"/>
      <c r="B288" s="219"/>
      <c r="C288" s="88" t="s">
        <v>190</v>
      </c>
      <c r="D288" s="145"/>
      <c r="E288" s="106">
        <v>157</v>
      </c>
      <c r="F288" s="208"/>
      <c r="G288" s="34"/>
      <c r="I288" s="106">
        <v>157</v>
      </c>
      <c r="L288" s="332"/>
      <c r="M288" s="106"/>
      <c r="N288" s="304"/>
      <c r="O288" s="82"/>
      <c r="Q288" s="314"/>
      <c r="R288" s="314"/>
      <c r="S288" s="77"/>
      <c r="V288" s="9"/>
    </row>
    <row r="289" spans="1:29" ht="40" customHeight="1" x14ac:dyDescent="0.25">
      <c r="A289" s="223"/>
      <c r="B289" s="219"/>
      <c r="C289" s="140" t="s">
        <v>128</v>
      </c>
      <c r="D289" s="142" t="s">
        <v>333</v>
      </c>
      <c r="E289" s="106">
        <v>303</v>
      </c>
      <c r="F289" s="280"/>
      <c r="G289" s="236" t="str">
        <f>IF(F289&gt;=0,"","ERROR")</f>
        <v/>
      </c>
      <c r="I289" s="106">
        <v>303</v>
      </c>
      <c r="J289" s="290" t="s">
        <v>459</v>
      </c>
      <c r="K289" s="140" t="s">
        <v>460</v>
      </c>
      <c r="L289" s="334"/>
      <c r="M289" s="106"/>
      <c r="N289" s="304"/>
      <c r="O289" s="316"/>
      <c r="P289" s="316"/>
      <c r="Q289" s="103" t="str">
        <f>IF(COUNT(F289,F294,L289)=0,"",IF(COUNT(L289)&gt;0,IF(COUNT(F289,F294)=0,"","ERROR"),IF(AND(COUNT(F289,F294)=2,COUNT(L289)=0),"","ERROR")))</f>
        <v/>
      </c>
      <c r="R289" s="103" t="str">
        <f>IF(COUNT(F289,F294,L289)=0,"",IF(COUNT(L289)&gt;0,"facilitation applied","No facilitation applied"))</f>
        <v/>
      </c>
      <c r="S289" s="77"/>
      <c r="V289" s="9"/>
    </row>
    <row r="290" spans="1:29" ht="15" customHeight="1" x14ac:dyDescent="0.25">
      <c r="A290" s="225"/>
      <c r="B290" s="82"/>
      <c r="C290" s="127" t="s">
        <v>134</v>
      </c>
      <c r="D290" s="145"/>
      <c r="E290" s="106">
        <v>304</v>
      </c>
      <c r="F290" s="100"/>
      <c r="G290" s="236" t="str">
        <f>IF(AND(F290&lt;=F289,F290&gt;=0),"","ERROR")</f>
        <v/>
      </c>
      <c r="I290" s="106">
        <v>304</v>
      </c>
      <c r="J290" s="284"/>
      <c r="K290" s="284"/>
      <c r="L290" s="332"/>
      <c r="M290" s="106"/>
      <c r="N290" s="304"/>
      <c r="O290" s="316"/>
      <c r="P290" s="316"/>
      <c r="Q290" s="303"/>
      <c r="R290" s="303"/>
      <c r="S290" s="77"/>
      <c r="V290" s="9"/>
    </row>
    <row r="291" spans="1:29" ht="40" customHeight="1" x14ac:dyDescent="0.25">
      <c r="A291" s="225"/>
      <c r="B291" s="82"/>
      <c r="C291" s="140" t="s">
        <v>124</v>
      </c>
      <c r="D291" s="142" t="s">
        <v>305</v>
      </c>
      <c r="E291" s="106">
        <v>302</v>
      </c>
      <c r="F291" s="280"/>
      <c r="G291" s="236" t="str">
        <f>IF(F291&gt;=0,"","ERROR")</f>
        <v/>
      </c>
      <c r="I291" s="106">
        <v>302</v>
      </c>
      <c r="J291" s="290" t="s">
        <v>461</v>
      </c>
      <c r="K291" s="140" t="s">
        <v>462</v>
      </c>
      <c r="L291" s="334"/>
      <c r="M291" s="106"/>
      <c r="N291" s="304"/>
      <c r="O291" s="316"/>
      <c r="P291" s="316"/>
      <c r="Q291" s="103" t="str">
        <f>IF(COUNT(F291,F295,L291)=0,"",IF(COUNT(L291)&gt;0,IF(COUNT(F291,F295)=0,"","ERROR"),IF(AND(COUNT(F291,F295)=2,COUNT(L291)=0),"","ERROR")))</f>
        <v/>
      </c>
      <c r="R291" s="103" t="str">
        <f>IF(COUNT(F291,F295,L291)=0,"",IF(COUNT(L291)&gt;0,"facilitation applied","No facilitation applied"))</f>
        <v/>
      </c>
      <c r="S291" s="77"/>
      <c r="V291" s="9"/>
    </row>
    <row r="292" spans="1:29" ht="15" customHeight="1" x14ac:dyDescent="0.25">
      <c r="A292" s="225"/>
      <c r="B292" s="82"/>
      <c r="C292" s="127" t="s">
        <v>134</v>
      </c>
      <c r="D292" s="145"/>
      <c r="E292" s="106">
        <v>158</v>
      </c>
      <c r="F292" s="100"/>
      <c r="G292" s="236" t="str">
        <f>IF(AND(F292&lt;=F291,F292&gt;=0),"","ERROR")</f>
        <v/>
      </c>
      <c r="I292" s="106">
        <v>158</v>
      </c>
      <c r="J292" s="297"/>
      <c r="K292" s="297"/>
      <c r="L292" s="332"/>
      <c r="M292" s="106"/>
      <c r="N292" s="304"/>
      <c r="O292" s="82"/>
      <c r="Q292" s="303"/>
      <c r="R292" s="303"/>
      <c r="S292" s="77"/>
      <c r="V292" s="9"/>
    </row>
    <row r="293" spans="1:29" ht="15" customHeight="1" x14ac:dyDescent="0.25">
      <c r="A293" s="223"/>
      <c r="B293" s="82"/>
      <c r="C293" s="88" t="s">
        <v>191</v>
      </c>
      <c r="D293" s="145"/>
      <c r="E293" s="106">
        <v>159</v>
      </c>
      <c r="F293" s="208"/>
      <c r="G293" s="34"/>
      <c r="I293" s="106">
        <v>159</v>
      </c>
      <c r="J293" s="297"/>
      <c r="K293" s="297"/>
      <c r="L293" s="332"/>
      <c r="M293" s="106"/>
      <c r="N293" s="304"/>
      <c r="O293" s="82"/>
      <c r="Q293" s="303"/>
      <c r="R293" s="316"/>
      <c r="V293" s="9"/>
    </row>
    <row r="294" spans="1:29" s="178" customFormat="1" ht="15" customHeight="1" x14ac:dyDescent="0.25">
      <c r="A294" s="227"/>
      <c r="B294" s="220"/>
      <c r="C294" s="140" t="s">
        <v>128</v>
      </c>
      <c r="D294" s="142" t="s">
        <v>334</v>
      </c>
      <c r="E294" s="106">
        <v>306</v>
      </c>
      <c r="F294" s="280"/>
      <c r="G294" s="236" t="str">
        <f>IF(F294&gt;=0,"","ERROR")</f>
        <v/>
      </c>
      <c r="I294" s="106">
        <v>306</v>
      </c>
      <c r="J294" s="284"/>
      <c r="K294" s="284"/>
      <c r="L294" s="332"/>
      <c r="M294" s="106"/>
      <c r="N294" s="278"/>
      <c r="O294" s="316"/>
      <c r="P294" s="9"/>
      <c r="Q294" s="303"/>
      <c r="R294" s="316"/>
    </row>
    <row r="295" spans="1:29" s="178" customFormat="1" ht="15" customHeight="1" x14ac:dyDescent="0.25">
      <c r="A295" s="227"/>
      <c r="B295" s="220"/>
      <c r="C295" s="140" t="s">
        <v>124</v>
      </c>
      <c r="D295" s="142" t="s">
        <v>305</v>
      </c>
      <c r="E295" s="106">
        <v>305</v>
      </c>
      <c r="F295" s="280"/>
      <c r="G295" s="236" t="str">
        <f>IF(F295&gt;=0,"","ERROR")</f>
        <v/>
      </c>
      <c r="I295" s="106">
        <v>305</v>
      </c>
      <c r="J295" s="284"/>
      <c r="K295" s="284"/>
      <c r="L295" s="332"/>
      <c r="M295" s="106"/>
      <c r="N295" s="278"/>
      <c r="O295" s="316"/>
      <c r="P295" s="9"/>
      <c r="Q295" s="303"/>
      <c r="R295" s="316"/>
    </row>
    <row r="296" spans="1:29" ht="15" customHeight="1" x14ac:dyDescent="0.25">
      <c r="A296" s="223"/>
      <c r="B296" s="219"/>
      <c r="C296" s="88" t="s">
        <v>192</v>
      </c>
      <c r="D296" s="145"/>
      <c r="E296" s="106">
        <v>160</v>
      </c>
      <c r="F296" s="208"/>
      <c r="G296" s="34"/>
      <c r="I296" s="106">
        <v>160</v>
      </c>
      <c r="J296" s="297"/>
      <c r="K296" s="297"/>
      <c r="L296" s="332"/>
      <c r="M296" s="106"/>
      <c r="N296" s="304"/>
      <c r="O296" s="82"/>
      <c r="Q296" s="303"/>
      <c r="R296" s="316"/>
      <c r="V296" s="9"/>
    </row>
    <row r="297" spans="1:29" s="178" customFormat="1" ht="15" customHeight="1" x14ac:dyDescent="0.25">
      <c r="A297" s="227"/>
      <c r="B297" s="220"/>
      <c r="C297" s="140" t="s">
        <v>128</v>
      </c>
      <c r="D297" s="142" t="s">
        <v>378</v>
      </c>
      <c r="E297" s="106">
        <v>308</v>
      </c>
      <c r="F297" s="100"/>
      <c r="G297" s="236" t="str">
        <f>IF(F297&gt;=0,"","ERROR")</f>
        <v/>
      </c>
      <c r="I297" s="106">
        <v>308</v>
      </c>
      <c r="J297" s="284"/>
      <c r="K297" s="284"/>
      <c r="L297" s="332"/>
      <c r="M297" s="106"/>
      <c r="N297" s="304"/>
      <c r="O297" s="316"/>
      <c r="P297" s="316"/>
      <c r="Q297" s="303"/>
      <c r="R297" s="303"/>
    </row>
    <row r="298" spans="1:29" s="178" customFormat="1" ht="15" customHeight="1" x14ac:dyDescent="0.25">
      <c r="A298" s="227"/>
      <c r="B298" s="220"/>
      <c r="C298" s="140" t="s">
        <v>124</v>
      </c>
      <c r="D298" s="142" t="s">
        <v>305</v>
      </c>
      <c r="E298" s="106">
        <v>307</v>
      </c>
      <c r="F298" s="100"/>
      <c r="G298" s="236" t="str">
        <f>IF(F298&gt;=0,"","ERROR")</f>
        <v/>
      </c>
      <c r="I298" s="106">
        <v>307</v>
      </c>
      <c r="J298" s="284"/>
      <c r="K298" s="284"/>
      <c r="L298" s="332"/>
      <c r="M298" s="106"/>
      <c r="N298" s="304"/>
      <c r="O298" s="316"/>
      <c r="P298" s="316"/>
      <c r="Q298" s="303"/>
      <c r="R298" s="303"/>
    </row>
    <row r="299" spans="1:29" s="77" customFormat="1" ht="15" customHeight="1" x14ac:dyDescent="0.25">
      <c r="A299" s="223"/>
      <c r="B299" s="221"/>
      <c r="C299" s="177" t="s">
        <v>379</v>
      </c>
      <c r="D299" s="142" t="s">
        <v>335</v>
      </c>
      <c r="E299" s="97">
        <v>537</v>
      </c>
      <c r="F299" s="100"/>
      <c r="G299" s="236" t="str">
        <f>IF(F299&gt;=0,"","ERROR")</f>
        <v/>
      </c>
      <c r="I299" s="97">
        <v>537</v>
      </c>
      <c r="J299" s="297"/>
      <c r="K299" s="297"/>
      <c r="L299" s="332"/>
      <c r="M299" s="97"/>
      <c r="N299" s="304"/>
      <c r="O299" s="82"/>
      <c r="Q299" s="303"/>
      <c r="R299" s="303"/>
    </row>
    <row r="300" spans="1:29" s="77" customFormat="1" ht="15" customHeight="1" x14ac:dyDescent="0.25">
      <c r="A300" s="223"/>
      <c r="B300" s="219"/>
      <c r="C300" s="179" t="s">
        <v>135</v>
      </c>
      <c r="D300" s="145"/>
      <c r="E300" s="97">
        <v>538</v>
      </c>
      <c r="F300" s="100"/>
      <c r="G300" s="34"/>
      <c r="I300" s="97">
        <v>538</v>
      </c>
      <c r="J300" s="296"/>
      <c r="K300" s="296"/>
      <c r="L300" s="332"/>
      <c r="M300" s="97"/>
      <c r="N300" s="304"/>
      <c r="O300" s="103" t="str">
        <f>IF(F300&gt;=SUM(F254:F255,F257:F261,F263:F265,F267:F270,F272:F273,F276:F278,F281:F283,F285,F287,F289,F291,F294:F295,F297:F299,L276,L277,L278,L289,L291),"","ERROR")</f>
        <v/>
      </c>
      <c r="Q300" s="303"/>
      <c r="R300" s="303"/>
    </row>
    <row r="301" spans="1:29" ht="15" customHeight="1" x14ac:dyDescent="0.25">
      <c r="A301" s="223"/>
      <c r="B301" s="215"/>
      <c r="C301" s="20"/>
      <c r="D301" s="200"/>
      <c r="E301" s="21"/>
      <c r="F301" s="99"/>
      <c r="G301" s="34"/>
      <c r="H301" s="8"/>
      <c r="I301" s="106"/>
      <c r="J301" s="217"/>
      <c r="K301" s="217"/>
      <c r="L301" s="332"/>
      <c r="M301" s="106"/>
      <c r="N301" s="304"/>
      <c r="O301" s="82"/>
      <c r="Q301" s="303"/>
      <c r="R301" s="303"/>
      <c r="V301" s="9"/>
    </row>
    <row r="302" spans="1:29" s="2" customFormat="1" ht="30" customHeight="1" x14ac:dyDescent="0.25">
      <c r="A302" s="226"/>
      <c r="B302" s="219"/>
      <c r="C302" s="381" t="s">
        <v>61</v>
      </c>
      <c r="D302" s="369" t="s">
        <v>277</v>
      </c>
      <c r="E302" s="137"/>
      <c r="F302" s="356" t="s">
        <v>36</v>
      </c>
      <c r="G302" s="358" t="s">
        <v>102</v>
      </c>
      <c r="I302" s="106"/>
      <c r="J302" s="299"/>
      <c r="K302" s="299"/>
      <c r="L302" s="332"/>
      <c r="M302" s="106"/>
      <c r="N302" s="304"/>
      <c r="O302" s="358" t="s">
        <v>102</v>
      </c>
      <c r="P302" s="1"/>
      <c r="Q302" s="303"/>
      <c r="R302" s="303"/>
      <c r="S302" s="1"/>
      <c r="T302" s="1"/>
      <c r="U302" s="1"/>
      <c r="V302" s="1"/>
      <c r="W302" s="1"/>
      <c r="X302" s="1"/>
      <c r="Y302" s="1"/>
      <c r="Z302" s="1"/>
      <c r="AA302" s="1"/>
      <c r="AB302" s="1"/>
      <c r="AC302" s="1"/>
    </row>
    <row r="303" spans="1:29" s="2" customFormat="1" ht="15" customHeight="1" x14ac:dyDescent="0.25">
      <c r="A303" s="226"/>
      <c r="B303" s="219"/>
      <c r="C303" s="382"/>
      <c r="D303" s="370"/>
      <c r="E303" s="138"/>
      <c r="F303" s="357"/>
      <c r="G303" s="359"/>
      <c r="I303" s="106"/>
      <c r="J303" s="299"/>
      <c r="K303" s="299"/>
      <c r="L303" s="332"/>
      <c r="M303" s="106"/>
      <c r="N303" s="304"/>
      <c r="O303" s="359"/>
      <c r="P303" s="1"/>
      <c r="Q303" s="303"/>
      <c r="R303" s="303"/>
      <c r="S303" s="1"/>
      <c r="T303" s="1"/>
      <c r="U303" s="1"/>
      <c r="V303" s="1"/>
      <c r="W303" s="1"/>
      <c r="X303" s="1"/>
      <c r="Y303" s="1"/>
      <c r="Z303" s="1"/>
      <c r="AA303" s="1"/>
      <c r="AB303" s="1"/>
      <c r="AC303" s="1"/>
    </row>
    <row r="304" spans="1:29" ht="15" customHeight="1" x14ac:dyDescent="0.25">
      <c r="A304" s="223"/>
      <c r="B304" s="219"/>
      <c r="C304" s="140" t="s">
        <v>193</v>
      </c>
      <c r="D304" s="145"/>
      <c r="E304" s="105">
        <v>161</v>
      </c>
      <c r="F304" s="208"/>
      <c r="G304" s="34"/>
      <c r="I304" s="106">
        <v>161</v>
      </c>
      <c r="J304" s="297"/>
      <c r="K304" s="297"/>
      <c r="L304" s="332"/>
      <c r="M304" s="106"/>
      <c r="N304" s="304"/>
      <c r="O304" s="82"/>
      <c r="Q304" s="303"/>
      <c r="R304" s="303"/>
      <c r="V304" s="9"/>
    </row>
    <row r="305" spans="1:29" s="178" customFormat="1" ht="15" customHeight="1" x14ac:dyDescent="0.25">
      <c r="A305" s="227"/>
      <c r="B305" s="220"/>
      <c r="C305" s="162" t="s">
        <v>128</v>
      </c>
      <c r="D305" s="142" t="s">
        <v>336</v>
      </c>
      <c r="E305" s="106">
        <v>310</v>
      </c>
      <c r="F305" s="100"/>
      <c r="G305" s="236" t="str">
        <f>IF(F305&gt;=0,"","ERROR")</f>
        <v/>
      </c>
      <c r="I305" s="106">
        <v>310</v>
      </c>
      <c r="J305" s="284"/>
      <c r="K305" s="284"/>
      <c r="L305" s="332"/>
      <c r="M305" s="106"/>
      <c r="N305" s="304"/>
      <c r="O305" s="316"/>
      <c r="P305" s="316"/>
      <c r="Q305" s="303"/>
      <c r="R305" s="303"/>
    </row>
    <row r="306" spans="1:29" s="178" customFormat="1" ht="15" customHeight="1" x14ac:dyDescent="0.25">
      <c r="A306" s="227"/>
      <c r="B306" s="220"/>
      <c r="C306" s="162" t="s">
        <v>124</v>
      </c>
      <c r="D306" s="142" t="s">
        <v>305</v>
      </c>
      <c r="E306" s="106">
        <v>309</v>
      </c>
      <c r="F306" s="100"/>
      <c r="G306" s="236" t="str">
        <f>IF(F306&gt;=0,"","ERROR")</f>
        <v/>
      </c>
      <c r="I306" s="106">
        <v>309</v>
      </c>
      <c r="J306" s="284"/>
      <c r="K306" s="284"/>
      <c r="L306" s="332"/>
      <c r="M306" s="106"/>
      <c r="N306" s="304"/>
      <c r="O306" s="316"/>
      <c r="P306" s="316"/>
      <c r="Q306" s="303"/>
      <c r="R306" s="303"/>
    </row>
    <row r="307" spans="1:29" s="2" customFormat="1" ht="15" customHeight="1" x14ac:dyDescent="0.25">
      <c r="A307" s="226"/>
      <c r="B307" s="219"/>
      <c r="C307" s="140" t="s">
        <v>62</v>
      </c>
      <c r="D307" s="142" t="s">
        <v>337</v>
      </c>
      <c r="E307" s="106">
        <v>162</v>
      </c>
      <c r="F307" s="100"/>
      <c r="G307" s="236" t="str">
        <f>IF(F307&gt;=0,"","ERROR")</f>
        <v/>
      </c>
      <c r="I307" s="106">
        <v>162</v>
      </c>
      <c r="J307" s="297"/>
      <c r="K307" s="297"/>
      <c r="L307" s="332"/>
      <c r="M307" s="106"/>
      <c r="N307" s="304"/>
      <c r="O307" s="82"/>
      <c r="P307" s="1"/>
      <c r="Q307" s="303"/>
      <c r="R307" s="303"/>
      <c r="S307" s="1"/>
      <c r="T307" s="1"/>
      <c r="U307" s="1"/>
      <c r="V307" s="1"/>
      <c r="W307" s="1"/>
      <c r="X307" s="1"/>
      <c r="Y307" s="1"/>
      <c r="Z307" s="1"/>
      <c r="AA307" s="1"/>
      <c r="AB307" s="1"/>
      <c r="AC307" s="1"/>
    </row>
    <row r="308" spans="1:29" s="2" customFormat="1" ht="15" customHeight="1" x14ac:dyDescent="0.25">
      <c r="A308" s="226"/>
      <c r="B308" s="219"/>
      <c r="C308" s="140" t="s">
        <v>194</v>
      </c>
      <c r="D308" s="145"/>
      <c r="E308" s="106">
        <v>163</v>
      </c>
      <c r="F308" s="208"/>
      <c r="G308" s="240"/>
      <c r="I308" s="106">
        <v>163</v>
      </c>
      <c r="J308" s="297"/>
      <c r="K308" s="297"/>
      <c r="L308" s="332"/>
      <c r="M308" s="106"/>
      <c r="N308" s="304"/>
      <c r="O308" s="82"/>
      <c r="P308" s="1"/>
      <c r="Q308" s="303"/>
      <c r="R308" s="303"/>
      <c r="S308" s="1"/>
      <c r="T308" s="1"/>
      <c r="U308" s="1"/>
      <c r="V308" s="1"/>
      <c r="W308" s="1"/>
      <c r="X308" s="1"/>
      <c r="Y308" s="1"/>
      <c r="Z308" s="1"/>
      <c r="AA308" s="1"/>
      <c r="AB308" s="1"/>
      <c r="AC308" s="1"/>
    </row>
    <row r="309" spans="1:29" s="178" customFormat="1" ht="15" customHeight="1" x14ac:dyDescent="0.25">
      <c r="A309" s="227"/>
      <c r="B309" s="220"/>
      <c r="C309" s="162" t="s">
        <v>128</v>
      </c>
      <c r="D309" s="142" t="s">
        <v>337</v>
      </c>
      <c r="E309" s="106">
        <v>312</v>
      </c>
      <c r="F309" s="100"/>
      <c r="G309" s="236" t="str">
        <f>IF(F309&gt;=0,"","ERROR")</f>
        <v/>
      </c>
      <c r="I309" s="106">
        <v>312</v>
      </c>
      <c r="J309" s="284"/>
      <c r="K309" s="284"/>
      <c r="L309" s="332"/>
      <c r="M309" s="106"/>
      <c r="N309" s="304"/>
      <c r="O309" s="316"/>
      <c r="P309" s="316"/>
      <c r="Q309" s="303"/>
      <c r="R309" s="303"/>
    </row>
    <row r="310" spans="1:29" s="178" customFormat="1" ht="15" customHeight="1" x14ac:dyDescent="0.25">
      <c r="A310" s="227"/>
      <c r="B310" s="220"/>
      <c r="C310" s="162" t="s">
        <v>124</v>
      </c>
      <c r="D310" s="142" t="s">
        <v>305</v>
      </c>
      <c r="E310" s="106">
        <v>311</v>
      </c>
      <c r="F310" s="100"/>
      <c r="G310" s="236" t="str">
        <f>IF(F310&gt;=0,"","ERROR")</f>
        <v/>
      </c>
      <c r="I310" s="106">
        <v>311</v>
      </c>
      <c r="J310" s="284"/>
      <c r="K310" s="284"/>
      <c r="L310" s="332"/>
      <c r="M310" s="106"/>
      <c r="N310" s="304"/>
      <c r="O310" s="316"/>
      <c r="P310" s="316"/>
      <c r="Q310" s="303"/>
      <c r="R310" s="303"/>
    </row>
    <row r="311" spans="1:29" ht="15" customHeight="1" x14ac:dyDescent="0.25">
      <c r="A311" s="223"/>
      <c r="B311" s="219"/>
      <c r="C311" s="140" t="s">
        <v>187</v>
      </c>
      <c r="D311" s="145"/>
      <c r="E311" s="106">
        <v>164</v>
      </c>
      <c r="F311" s="208"/>
      <c r="G311" s="241"/>
      <c r="I311" s="106">
        <v>164</v>
      </c>
      <c r="J311" s="297"/>
      <c r="K311" s="297"/>
      <c r="L311" s="332"/>
      <c r="M311" s="106"/>
      <c r="N311" s="304"/>
      <c r="O311" s="82"/>
      <c r="Q311" s="303"/>
      <c r="R311" s="303"/>
      <c r="V311" s="9"/>
    </row>
    <row r="312" spans="1:29" s="178" customFormat="1" ht="15" customHeight="1" x14ac:dyDescent="0.25">
      <c r="A312" s="227"/>
      <c r="B312" s="220"/>
      <c r="C312" s="162" t="s">
        <v>128</v>
      </c>
      <c r="D312" s="142" t="s">
        <v>337</v>
      </c>
      <c r="E312" s="106">
        <v>314</v>
      </c>
      <c r="F312" s="100"/>
      <c r="G312" s="236" t="str">
        <f>IF(F312&gt;=0,"","ERROR")</f>
        <v/>
      </c>
      <c r="I312" s="106">
        <v>314</v>
      </c>
      <c r="J312" s="284"/>
      <c r="K312" s="284"/>
      <c r="L312" s="332"/>
      <c r="M312" s="106"/>
      <c r="N312" s="304"/>
      <c r="O312" s="316"/>
      <c r="P312" s="9"/>
      <c r="Q312" s="303"/>
      <c r="R312" s="303"/>
    </row>
    <row r="313" spans="1:29" s="178" customFormat="1" ht="15" customHeight="1" x14ac:dyDescent="0.25">
      <c r="A313" s="227"/>
      <c r="B313" s="220"/>
      <c r="C313" s="162" t="s">
        <v>124</v>
      </c>
      <c r="D313" s="142" t="s">
        <v>305</v>
      </c>
      <c r="E313" s="106">
        <v>313</v>
      </c>
      <c r="F313" s="100"/>
      <c r="G313" s="236" t="str">
        <f>IF(F313&gt;=0,"","ERROR")</f>
        <v/>
      </c>
      <c r="I313" s="106">
        <v>313</v>
      </c>
      <c r="J313" s="284"/>
      <c r="K313" s="284"/>
      <c r="L313" s="332"/>
      <c r="M313" s="106"/>
      <c r="N313" s="304"/>
      <c r="O313" s="316"/>
      <c r="P313" s="9"/>
      <c r="Q313" s="303"/>
      <c r="R313" s="303"/>
    </row>
    <row r="314" spans="1:29" ht="15" customHeight="1" x14ac:dyDescent="0.25">
      <c r="A314" s="223"/>
      <c r="B314" s="219"/>
      <c r="C314" s="140" t="s">
        <v>195</v>
      </c>
      <c r="D314" s="145"/>
      <c r="E314" s="106">
        <v>165</v>
      </c>
      <c r="F314" s="208"/>
      <c r="G314" s="241"/>
      <c r="I314" s="106">
        <v>165</v>
      </c>
      <c r="J314" s="297"/>
      <c r="K314" s="297"/>
      <c r="L314" s="332"/>
      <c r="M314" s="106"/>
      <c r="N314" s="304"/>
      <c r="O314" s="82"/>
      <c r="Q314" s="303"/>
      <c r="R314" s="303"/>
      <c r="V314" s="9"/>
    </row>
    <row r="315" spans="1:29" s="178" customFormat="1" ht="15" customHeight="1" x14ac:dyDescent="0.25">
      <c r="A315" s="227"/>
      <c r="B315" s="220"/>
      <c r="C315" s="162" t="s">
        <v>128</v>
      </c>
      <c r="D315" s="142" t="s">
        <v>337</v>
      </c>
      <c r="E315" s="106">
        <v>316</v>
      </c>
      <c r="F315" s="100"/>
      <c r="G315" s="236" t="str">
        <f>IF(F315&gt;=0,"","ERROR")</f>
        <v/>
      </c>
      <c r="I315" s="106">
        <v>316</v>
      </c>
      <c r="J315" s="284"/>
      <c r="K315" s="284"/>
      <c r="L315" s="332"/>
      <c r="M315" s="106"/>
      <c r="N315" s="304"/>
      <c r="O315" s="316"/>
      <c r="P315" s="9"/>
      <c r="Q315" s="303"/>
      <c r="R315" s="303"/>
    </row>
    <row r="316" spans="1:29" s="178" customFormat="1" ht="15" customHeight="1" x14ac:dyDescent="0.25">
      <c r="A316" s="227"/>
      <c r="B316" s="220"/>
      <c r="C316" s="162" t="s">
        <v>124</v>
      </c>
      <c r="D316" s="142" t="s">
        <v>305</v>
      </c>
      <c r="E316" s="106">
        <v>315</v>
      </c>
      <c r="F316" s="100"/>
      <c r="G316" s="236" t="str">
        <f>IF(F316&gt;=0,"","ERROR")</f>
        <v/>
      </c>
      <c r="I316" s="106">
        <v>315</v>
      </c>
      <c r="J316" s="284"/>
      <c r="K316" s="284"/>
      <c r="L316" s="332"/>
      <c r="M316" s="106"/>
      <c r="N316" s="304"/>
      <c r="O316" s="316"/>
      <c r="P316" s="9"/>
      <c r="Q316" s="303"/>
      <c r="R316" s="303"/>
    </row>
    <row r="317" spans="1:29" ht="15" customHeight="1" x14ac:dyDescent="0.25">
      <c r="A317" s="223"/>
      <c r="B317" s="219"/>
      <c r="C317" s="94" t="s">
        <v>136</v>
      </c>
      <c r="D317" s="145"/>
      <c r="E317" s="104">
        <v>166</v>
      </c>
      <c r="F317" s="100"/>
      <c r="G317" s="239"/>
      <c r="I317" s="106">
        <v>166</v>
      </c>
      <c r="J317" s="296"/>
      <c r="K317" s="296"/>
      <c r="L317" s="332"/>
      <c r="M317" s="106"/>
      <c r="N317" s="304"/>
      <c r="O317" s="103" t="str">
        <f>IF(ABS(F317-SUM(F307,F309:F310,F312:F313,F315:F316))&gt;0.5,"ERROR","")</f>
        <v/>
      </c>
      <c r="Q317" s="303"/>
      <c r="R317" s="303"/>
      <c r="V317" s="9"/>
    </row>
    <row r="318" spans="1:29" ht="15" customHeight="1" x14ac:dyDescent="0.25">
      <c r="A318" s="223"/>
      <c r="B318" s="215"/>
      <c r="C318" s="180"/>
      <c r="D318" s="201"/>
      <c r="E318" s="181"/>
      <c r="F318" s="320"/>
      <c r="G318" s="34"/>
      <c r="H318" s="15"/>
      <c r="I318" s="106"/>
      <c r="J318" s="284"/>
      <c r="K318" s="284"/>
      <c r="L318" s="332"/>
      <c r="M318" s="106"/>
      <c r="N318" s="304"/>
      <c r="O318" s="82"/>
      <c r="Q318" s="303"/>
      <c r="R318" s="303"/>
      <c r="V318" s="9"/>
    </row>
    <row r="319" spans="1:29" ht="30" customHeight="1" x14ac:dyDescent="0.25">
      <c r="A319" s="223"/>
      <c r="B319" s="219"/>
      <c r="C319" s="381" t="s">
        <v>63</v>
      </c>
      <c r="D319" s="369" t="s">
        <v>277</v>
      </c>
      <c r="E319" s="137"/>
      <c r="F319" s="356" t="s">
        <v>36</v>
      </c>
      <c r="G319" s="358" t="s">
        <v>102</v>
      </c>
      <c r="I319" s="106"/>
      <c r="J319" s="299"/>
      <c r="K319" s="299"/>
      <c r="L319" s="332"/>
      <c r="M319" s="106"/>
      <c r="N319" s="304"/>
      <c r="O319" s="358" t="s">
        <v>102</v>
      </c>
      <c r="Q319" s="303"/>
      <c r="R319" s="303"/>
      <c r="V319" s="9"/>
    </row>
    <row r="320" spans="1:29" ht="15" customHeight="1" x14ac:dyDescent="0.25">
      <c r="A320" s="223"/>
      <c r="B320" s="219"/>
      <c r="C320" s="382"/>
      <c r="D320" s="370"/>
      <c r="E320" s="138"/>
      <c r="F320" s="357"/>
      <c r="G320" s="359"/>
      <c r="I320" s="106"/>
      <c r="J320" s="299"/>
      <c r="K320" s="299"/>
      <c r="L320" s="332"/>
      <c r="M320" s="106"/>
      <c r="N320" s="304"/>
      <c r="O320" s="359"/>
      <c r="Q320" s="303"/>
      <c r="R320" s="303"/>
      <c r="V320" s="9"/>
    </row>
    <row r="321" spans="1:22" ht="15" customHeight="1" x14ac:dyDescent="0.25">
      <c r="A321" s="223"/>
      <c r="B321" s="219"/>
      <c r="C321" s="189" t="s">
        <v>196</v>
      </c>
      <c r="D321" s="145"/>
      <c r="E321" s="106">
        <v>169</v>
      </c>
      <c r="F321" s="208"/>
      <c r="G321" s="34"/>
      <c r="I321" s="106">
        <v>169</v>
      </c>
      <c r="J321" s="297"/>
      <c r="K321" s="297"/>
      <c r="L321" s="332"/>
      <c r="M321" s="106"/>
      <c r="N321" s="304"/>
      <c r="O321" s="82"/>
      <c r="Q321" s="303"/>
      <c r="R321" s="303"/>
      <c r="V321" s="9"/>
    </row>
    <row r="322" spans="1:22" s="178" customFormat="1" ht="15" customHeight="1" x14ac:dyDescent="0.25">
      <c r="A322" s="227"/>
      <c r="B322" s="220"/>
      <c r="C322" s="140" t="s">
        <v>128</v>
      </c>
      <c r="D322" s="142" t="s">
        <v>338</v>
      </c>
      <c r="E322" s="106">
        <v>318</v>
      </c>
      <c r="F322" s="100"/>
      <c r="G322" s="236" t="str">
        <f>IF(F322&gt;=0,"","ERROR")</f>
        <v/>
      </c>
      <c r="I322" s="106">
        <v>318</v>
      </c>
      <c r="J322" s="284"/>
      <c r="K322" s="284"/>
      <c r="L322" s="332"/>
      <c r="M322" s="106"/>
      <c r="N322" s="304"/>
      <c r="O322" s="316"/>
      <c r="P322" s="9"/>
      <c r="Q322" s="303"/>
      <c r="R322" s="303"/>
    </row>
    <row r="323" spans="1:22" s="178" customFormat="1" ht="15" customHeight="1" x14ac:dyDescent="0.25">
      <c r="A323" s="227"/>
      <c r="B323" s="220"/>
      <c r="C323" s="140" t="s">
        <v>124</v>
      </c>
      <c r="D323" s="142" t="s">
        <v>305</v>
      </c>
      <c r="E323" s="106">
        <v>317</v>
      </c>
      <c r="F323" s="100"/>
      <c r="G323" s="236" t="str">
        <f>IF(F323&gt;=0,"","ERROR")</f>
        <v/>
      </c>
      <c r="I323" s="106">
        <v>317</v>
      </c>
      <c r="J323" s="284"/>
      <c r="K323" s="284"/>
      <c r="L323" s="332"/>
      <c r="M323" s="106"/>
      <c r="N323" s="304"/>
      <c r="O323" s="316"/>
      <c r="P323" s="9"/>
      <c r="Q323" s="303"/>
      <c r="R323" s="303"/>
    </row>
    <row r="324" spans="1:22" ht="15" customHeight="1" x14ac:dyDescent="0.25">
      <c r="A324" s="223"/>
      <c r="B324" s="219"/>
      <c r="C324" s="88" t="s">
        <v>197</v>
      </c>
      <c r="D324" s="145"/>
      <c r="E324" s="106">
        <v>170</v>
      </c>
      <c r="F324" s="208"/>
      <c r="G324" s="34"/>
      <c r="I324" s="106">
        <v>170</v>
      </c>
      <c r="J324" s="297"/>
      <c r="K324" s="297"/>
      <c r="L324" s="332"/>
      <c r="M324" s="106"/>
      <c r="N324" s="304"/>
      <c r="O324" s="82"/>
      <c r="Q324" s="303"/>
      <c r="R324" s="303"/>
      <c r="V324" s="9"/>
    </row>
    <row r="325" spans="1:22" s="178" customFormat="1" ht="15" customHeight="1" x14ac:dyDescent="0.25">
      <c r="A325" s="227"/>
      <c r="B325" s="220"/>
      <c r="C325" s="140" t="s">
        <v>128</v>
      </c>
      <c r="D325" s="142" t="s">
        <v>339</v>
      </c>
      <c r="E325" s="106">
        <v>320</v>
      </c>
      <c r="F325" s="100"/>
      <c r="G325" s="236" t="str">
        <f>IF(F325&gt;=0,"","ERROR")</f>
        <v/>
      </c>
      <c r="I325" s="106">
        <v>320</v>
      </c>
      <c r="J325" s="284"/>
      <c r="K325" s="284"/>
      <c r="L325" s="332"/>
      <c r="M325" s="106"/>
      <c r="N325" s="304"/>
      <c r="O325" s="316"/>
      <c r="P325" s="9"/>
      <c r="Q325" s="303"/>
      <c r="R325" s="303"/>
    </row>
    <row r="326" spans="1:22" s="178" customFormat="1" ht="15" customHeight="1" x14ac:dyDescent="0.25">
      <c r="A326" s="227"/>
      <c r="B326" s="220"/>
      <c r="C326" s="140" t="s">
        <v>124</v>
      </c>
      <c r="D326" s="142" t="s">
        <v>305</v>
      </c>
      <c r="E326" s="106">
        <v>319</v>
      </c>
      <c r="F326" s="100"/>
      <c r="G326" s="236" t="str">
        <f>IF(F326&gt;=0,"","ERROR")</f>
        <v/>
      </c>
      <c r="I326" s="106">
        <v>319</v>
      </c>
      <c r="J326" s="284"/>
      <c r="K326" s="284"/>
      <c r="L326" s="332"/>
      <c r="M326" s="106"/>
      <c r="N326" s="304"/>
      <c r="O326" s="316"/>
      <c r="P326" s="9"/>
      <c r="Q326" s="303"/>
      <c r="R326" s="303"/>
    </row>
    <row r="327" spans="1:22" ht="15" customHeight="1" x14ac:dyDescent="0.25">
      <c r="A327" s="223"/>
      <c r="B327" s="219"/>
      <c r="C327" s="88" t="s">
        <v>198</v>
      </c>
      <c r="D327" s="145"/>
      <c r="E327" s="97"/>
      <c r="F327" s="160"/>
      <c r="G327" s="34"/>
      <c r="H327" s="77"/>
      <c r="I327" s="97"/>
      <c r="J327" s="297"/>
      <c r="K327" s="297"/>
      <c r="L327" s="332"/>
      <c r="M327" s="97"/>
      <c r="N327" s="304"/>
      <c r="O327" s="82"/>
      <c r="Q327" s="303"/>
      <c r="R327" s="303"/>
      <c r="V327" s="9"/>
    </row>
    <row r="328" spans="1:22" s="77" customFormat="1" ht="15" customHeight="1" x14ac:dyDescent="0.25">
      <c r="A328" s="223"/>
      <c r="B328" s="219"/>
      <c r="C328" s="140" t="s">
        <v>137</v>
      </c>
      <c r="D328" s="145"/>
      <c r="E328" s="97">
        <v>539</v>
      </c>
      <c r="F328" s="208"/>
      <c r="G328" s="34"/>
      <c r="I328" s="97">
        <v>539</v>
      </c>
      <c r="J328" s="297"/>
      <c r="K328" s="297"/>
      <c r="L328" s="332"/>
      <c r="M328" s="97"/>
      <c r="N328" s="304"/>
      <c r="O328" s="82"/>
      <c r="Q328" s="303"/>
      <c r="R328" s="303"/>
    </row>
    <row r="329" spans="1:22" s="178" customFormat="1" ht="15" customHeight="1" x14ac:dyDescent="0.25">
      <c r="A329" s="227"/>
      <c r="B329" s="220"/>
      <c r="C329" s="162" t="s">
        <v>128</v>
      </c>
      <c r="D329" s="142" t="s">
        <v>340</v>
      </c>
      <c r="E329" s="97">
        <v>322</v>
      </c>
      <c r="F329" s="100"/>
      <c r="G329" s="236" t="str">
        <f>IF((OR(AND(SUM(F329:F330)&gt;0,SUM(F332:F333)&gt;0), F329 &lt;0)),"ERROR","")</f>
        <v/>
      </c>
      <c r="I329" s="97">
        <v>322</v>
      </c>
      <c r="J329" s="284"/>
      <c r="K329" s="284"/>
      <c r="L329" s="332"/>
      <c r="M329" s="97"/>
      <c r="N329" s="304"/>
      <c r="O329" s="316"/>
      <c r="P329" s="316"/>
      <c r="Q329" s="303"/>
      <c r="R329" s="303"/>
    </row>
    <row r="330" spans="1:22" s="178" customFormat="1" ht="15" customHeight="1" x14ac:dyDescent="0.25">
      <c r="A330" s="227"/>
      <c r="B330" s="220"/>
      <c r="C330" s="162" t="s">
        <v>124</v>
      </c>
      <c r="D330" s="142" t="s">
        <v>305</v>
      </c>
      <c r="E330" s="97">
        <v>321</v>
      </c>
      <c r="F330" s="100"/>
      <c r="G330" s="236" t="str">
        <f>IF((OR(AND(SUM(F329:F330)&gt;0,SUM(F332:F333)&gt;0), F330 &lt;0)),"ERROR","")</f>
        <v/>
      </c>
      <c r="I330" s="97">
        <v>321</v>
      </c>
      <c r="J330" s="284"/>
      <c r="K330" s="284"/>
      <c r="L330" s="332"/>
      <c r="M330" s="97"/>
      <c r="N330" s="304"/>
      <c r="O330" s="316"/>
      <c r="P330" s="316"/>
      <c r="Q330" s="303"/>
      <c r="R330" s="303"/>
    </row>
    <row r="331" spans="1:22" s="77" customFormat="1" ht="15" customHeight="1" x14ac:dyDescent="0.25">
      <c r="A331" s="223"/>
      <c r="B331" s="219"/>
      <c r="C331" s="140" t="s">
        <v>138</v>
      </c>
      <c r="D331" s="145"/>
      <c r="E331" s="97">
        <v>540</v>
      </c>
      <c r="F331" s="208"/>
      <c r="G331" s="34"/>
      <c r="I331" s="97">
        <v>540</v>
      </c>
      <c r="J331" s="297"/>
      <c r="K331" s="297"/>
      <c r="L331" s="332"/>
      <c r="M331" s="97"/>
      <c r="N331" s="304"/>
      <c r="O331" s="82"/>
      <c r="Q331" s="303"/>
      <c r="R331" s="303"/>
    </row>
    <row r="332" spans="1:22" s="178" customFormat="1" ht="15" customHeight="1" x14ac:dyDescent="0.25">
      <c r="A332" s="227"/>
      <c r="B332" s="220"/>
      <c r="C332" s="162" t="s">
        <v>128</v>
      </c>
      <c r="D332" s="142" t="s">
        <v>340</v>
      </c>
      <c r="E332" s="97">
        <v>541</v>
      </c>
      <c r="F332" s="100"/>
      <c r="G332" s="236" t="str">
        <f>IF((OR(AND(SUM(F329:F330)&gt;0,SUM(F332:F333)&gt;0), F332 &lt;0)),"ERROR","")</f>
        <v/>
      </c>
      <c r="I332" s="97">
        <v>541</v>
      </c>
      <c r="J332" s="284"/>
      <c r="K332" s="284"/>
      <c r="L332" s="332"/>
      <c r="M332" s="97"/>
      <c r="N332" s="304"/>
      <c r="O332" s="316"/>
      <c r="P332" s="77"/>
      <c r="Q332" s="303"/>
      <c r="R332" s="303"/>
    </row>
    <row r="333" spans="1:22" s="178" customFormat="1" ht="15" customHeight="1" x14ac:dyDescent="0.25">
      <c r="A333" s="227"/>
      <c r="B333" s="220"/>
      <c r="C333" s="162" t="s">
        <v>124</v>
      </c>
      <c r="D333" s="142" t="s">
        <v>305</v>
      </c>
      <c r="E333" s="97">
        <v>542</v>
      </c>
      <c r="F333" s="100"/>
      <c r="G333" s="236" t="str">
        <f>IF((OR(AND(SUM(F329:F330)&gt;0,SUM(F332:F333)&gt;0), F333 &lt;0)),"ERROR","")</f>
        <v/>
      </c>
      <c r="I333" s="97">
        <v>542</v>
      </c>
      <c r="J333" s="284"/>
      <c r="K333" s="284"/>
      <c r="L333" s="332"/>
      <c r="M333" s="97"/>
      <c r="N333" s="304"/>
      <c r="O333" s="316"/>
      <c r="P333" s="77"/>
      <c r="Q333" s="303"/>
      <c r="R333" s="303"/>
    </row>
    <row r="334" spans="1:22" s="77" customFormat="1" ht="15" customHeight="1" x14ac:dyDescent="0.25">
      <c r="A334" s="223"/>
      <c r="B334" s="219"/>
      <c r="C334" s="177" t="s">
        <v>199</v>
      </c>
      <c r="D334" s="145"/>
      <c r="E334" s="97">
        <v>172</v>
      </c>
      <c r="F334" s="208"/>
      <c r="G334" s="34"/>
      <c r="I334" s="97">
        <v>172</v>
      </c>
      <c r="J334" s="297"/>
      <c r="K334" s="297"/>
      <c r="L334" s="332"/>
      <c r="M334" s="97"/>
      <c r="N334" s="304"/>
      <c r="O334" s="82"/>
      <c r="Q334" s="303"/>
      <c r="R334" s="303"/>
    </row>
    <row r="335" spans="1:22" s="77" customFormat="1" ht="15" customHeight="1" x14ac:dyDescent="0.25">
      <c r="A335" s="223"/>
      <c r="B335" s="219"/>
      <c r="C335" s="140" t="s">
        <v>139</v>
      </c>
      <c r="D335" s="145"/>
      <c r="E335" s="97">
        <v>543</v>
      </c>
      <c r="F335" s="208"/>
      <c r="G335" s="34"/>
      <c r="I335" s="97">
        <v>543</v>
      </c>
      <c r="J335" s="297"/>
      <c r="K335" s="297"/>
      <c r="L335" s="332"/>
      <c r="M335" s="97"/>
      <c r="N335" s="304"/>
      <c r="O335" s="82"/>
      <c r="Q335" s="303"/>
      <c r="R335" s="303"/>
    </row>
    <row r="336" spans="1:22" s="178" customFormat="1" ht="15" customHeight="1" x14ac:dyDescent="0.25">
      <c r="A336" s="227"/>
      <c r="B336" s="220"/>
      <c r="C336" s="162" t="s">
        <v>128</v>
      </c>
      <c r="D336" s="142" t="s">
        <v>341</v>
      </c>
      <c r="E336" s="97">
        <v>324</v>
      </c>
      <c r="F336" s="100"/>
      <c r="G336" s="236" t="str">
        <f>IF((OR(AND(SUM(F336:F337)&gt;0,SUM(F339:F340)&gt;0), F336 &lt;0)),"ERROR","")</f>
        <v/>
      </c>
      <c r="I336" s="97">
        <v>324</v>
      </c>
      <c r="J336" s="284"/>
      <c r="K336" s="284"/>
      <c r="L336" s="332"/>
      <c r="M336" s="97"/>
      <c r="N336" s="304"/>
      <c r="O336" s="316"/>
      <c r="P336" s="77"/>
      <c r="Q336" s="303"/>
      <c r="R336" s="303"/>
    </row>
    <row r="337" spans="1:29" s="178" customFormat="1" ht="15" customHeight="1" x14ac:dyDescent="0.25">
      <c r="A337" s="227"/>
      <c r="B337" s="220"/>
      <c r="C337" s="162" t="s">
        <v>124</v>
      </c>
      <c r="D337" s="142" t="s">
        <v>305</v>
      </c>
      <c r="E337" s="97">
        <v>323</v>
      </c>
      <c r="F337" s="100"/>
      <c r="G337" s="236" t="str">
        <f>IF((OR(AND(SUM(F336:F337)&gt;0,SUM(F339:F340)&gt;0), F337 &lt;0)),"ERROR","")</f>
        <v/>
      </c>
      <c r="I337" s="97">
        <v>323</v>
      </c>
      <c r="J337" s="284"/>
      <c r="K337" s="284"/>
      <c r="L337" s="332"/>
      <c r="M337" s="97"/>
      <c r="N337" s="304"/>
      <c r="O337" s="316"/>
      <c r="P337" s="77"/>
      <c r="Q337" s="303"/>
      <c r="R337" s="303"/>
    </row>
    <row r="338" spans="1:29" s="77" customFormat="1" ht="15" customHeight="1" x14ac:dyDescent="0.25">
      <c r="A338" s="223"/>
      <c r="B338" s="219"/>
      <c r="C338" s="140" t="s">
        <v>138</v>
      </c>
      <c r="D338" s="145"/>
      <c r="E338" s="97">
        <v>544</v>
      </c>
      <c r="F338" s="208"/>
      <c r="G338" s="34"/>
      <c r="I338" s="97">
        <v>544</v>
      </c>
      <c r="J338" s="297"/>
      <c r="K338" s="297"/>
      <c r="L338" s="332"/>
      <c r="M338" s="97"/>
      <c r="N338" s="304"/>
      <c r="O338" s="82"/>
      <c r="Q338" s="303"/>
      <c r="R338" s="303"/>
    </row>
    <row r="339" spans="1:29" s="178" customFormat="1" ht="15" customHeight="1" x14ac:dyDescent="0.25">
      <c r="A339" s="227"/>
      <c r="B339" s="220"/>
      <c r="C339" s="162" t="s">
        <v>128</v>
      </c>
      <c r="D339" s="142" t="s">
        <v>341</v>
      </c>
      <c r="E339" s="97">
        <v>545</v>
      </c>
      <c r="F339" s="100"/>
      <c r="G339" s="236" t="str">
        <f>IF((OR(AND(SUM(F336:F337)&gt;0,SUM(F339:F340)&gt;0), F339 &lt;0)),"ERROR","")</f>
        <v/>
      </c>
      <c r="I339" s="97">
        <v>545</v>
      </c>
      <c r="J339" s="284"/>
      <c r="K339" s="284"/>
      <c r="L339" s="332"/>
      <c r="M339" s="97"/>
      <c r="N339" s="304"/>
      <c r="O339" s="316"/>
      <c r="P339" s="77"/>
      <c r="Q339" s="303"/>
      <c r="R339" s="303"/>
    </row>
    <row r="340" spans="1:29" s="178" customFormat="1" ht="15" customHeight="1" x14ac:dyDescent="0.25">
      <c r="A340" s="227"/>
      <c r="B340" s="220"/>
      <c r="C340" s="162" t="s">
        <v>124</v>
      </c>
      <c r="D340" s="142" t="s">
        <v>305</v>
      </c>
      <c r="E340" s="97">
        <v>546</v>
      </c>
      <c r="F340" s="100"/>
      <c r="G340" s="236" t="str">
        <f>IF((OR(AND(SUM(F336:F337)&gt;0,SUM(F339:F340)&gt;0), F340 &lt;0)),"ERROR","")</f>
        <v/>
      </c>
      <c r="I340" s="97">
        <v>546</v>
      </c>
      <c r="J340" s="284"/>
      <c r="K340" s="284"/>
      <c r="L340" s="332"/>
      <c r="M340" s="97"/>
      <c r="N340" s="304"/>
      <c r="O340" s="316"/>
      <c r="P340" s="77"/>
      <c r="Q340" s="303"/>
      <c r="R340" s="303"/>
    </row>
    <row r="341" spans="1:29" s="2" customFormat="1" ht="15" customHeight="1" x14ac:dyDescent="0.25">
      <c r="A341" s="226"/>
      <c r="B341" s="219"/>
      <c r="C341" s="177" t="s">
        <v>140</v>
      </c>
      <c r="D341" s="145"/>
      <c r="E341" s="97"/>
      <c r="F341" s="160"/>
      <c r="G341" s="34"/>
      <c r="I341" s="97"/>
      <c r="J341" s="297"/>
      <c r="K341" s="297"/>
      <c r="L341" s="332"/>
      <c r="M341" s="97"/>
      <c r="N341" s="304"/>
      <c r="O341" s="82"/>
      <c r="P341" s="1"/>
      <c r="Q341" s="303"/>
      <c r="R341" s="303"/>
      <c r="S341" s="1"/>
      <c r="T341" s="1"/>
      <c r="U341" s="1"/>
      <c r="V341" s="1"/>
      <c r="W341" s="1"/>
      <c r="X341" s="1"/>
      <c r="Y341" s="1"/>
      <c r="Z341" s="1"/>
      <c r="AA341" s="1"/>
      <c r="AB341" s="1"/>
      <c r="AC341" s="1"/>
    </row>
    <row r="342" spans="1:29" ht="15" customHeight="1" x14ac:dyDescent="0.25">
      <c r="A342" s="223"/>
      <c r="B342" s="219"/>
      <c r="C342" s="140" t="s">
        <v>200</v>
      </c>
      <c r="D342" s="142" t="s">
        <v>342</v>
      </c>
      <c r="E342" s="97">
        <v>173</v>
      </c>
      <c r="F342" s="100"/>
      <c r="G342" s="236" t="str">
        <f t="shared" ref="G342:G349" si="0">IF(F342&gt;=0,"","ERROR")</f>
        <v/>
      </c>
      <c r="I342" s="97">
        <v>173</v>
      </c>
      <c r="J342" s="297"/>
      <c r="K342" s="297"/>
      <c r="L342" s="332"/>
      <c r="M342" s="97"/>
      <c r="N342" s="304"/>
      <c r="O342" s="82"/>
      <c r="Q342" s="303"/>
      <c r="R342" s="303"/>
      <c r="V342" s="9"/>
    </row>
    <row r="343" spans="1:29" s="77" customFormat="1" ht="27" customHeight="1" x14ac:dyDescent="0.25">
      <c r="A343" s="223"/>
      <c r="B343" s="219"/>
      <c r="C343" s="140" t="s">
        <v>141</v>
      </c>
      <c r="D343" s="142" t="s">
        <v>343</v>
      </c>
      <c r="E343" s="97">
        <v>547</v>
      </c>
      <c r="F343" s="100"/>
      <c r="G343" s="236" t="str">
        <f t="shared" si="0"/>
        <v/>
      </c>
      <c r="I343" s="97">
        <v>547</v>
      </c>
      <c r="J343" s="297"/>
      <c r="K343" s="297"/>
      <c r="L343" s="332"/>
      <c r="M343" s="97"/>
      <c r="N343" s="304"/>
      <c r="O343" s="82"/>
      <c r="Q343" s="303"/>
      <c r="R343" s="303"/>
    </row>
    <row r="344" spans="1:29" ht="15" customHeight="1" x14ac:dyDescent="0.25">
      <c r="A344" s="223"/>
      <c r="B344" s="219"/>
      <c r="C344" s="140" t="s">
        <v>201</v>
      </c>
      <c r="D344" s="142" t="s">
        <v>344</v>
      </c>
      <c r="E344" s="97">
        <v>174</v>
      </c>
      <c r="F344" s="100"/>
      <c r="G344" s="236" t="str">
        <f t="shared" si="0"/>
        <v/>
      </c>
      <c r="I344" s="97">
        <v>174</v>
      </c>
      <c r="J344" s="297"/>
      <c r="K344" s="297"/>
      <c r="L344" s="332"/>
      <c r="M344" s="97"/>
      <c r="N344" s="304"/>
      <c r="O344" s="82"/>
      <c r="Q344" s="303"/>
      <c r="R344" s="303"/>
      <c r="V344" s="9"/>
    </row>
    <row r="345" spans="1:29" ht="30" customHeight="1" x14ac:dyDescent="0.25">
      <c r="A345" s="223"/>
      <c r="B345" s="219"/>
      <c r="C345" s="140" t="s">
        <v>202</v>
      </c>
      <c r="D345" s="142" t="s">
        <v>345</v>
      </c>
      <c r="E345" s="106">
        <v>175</v>
      </c>
      <c r="F345" s="100"/>
      <c r="G345" s="236" t="str">
        <f t="shared" si="0"/>
        <v/>
      </c>
      <c r="I345" s="106">
        <v>175</v>
      </c>
      <c r="J345" s="297"/>
      <c r="K345" s="297"/>
      <c r="L345" s="332"/>
      <c r="M345" s="106"/>
      <c r="N345" s="304"/>
      <c r="O345" s="82"/>
      <c r="Q345" s="303"/>
      <c r="R345" s="303"/>
      <c r="V345" s="9"/>
    </row>
    <row r="346" spans="1:29" ht="15" customHeight="1" x14ac:dyDescent="0.25">
      <c r="A346" s="223"/>
      <c r="B346" s="219"/>
      <c r="C346" s="140" t="s">
        <v>203</v>
      </c>
      <c r="D346" s="142" t="s">
        <v>346</v>
      </c>
      <c r="E346" s="106">
        <v>176</v>
      </c>
      <c r="F346" s="100"/>
      <c r="G346" s="236" t="str">
        <f t="shared" si="0"/>
        <v/>
      </c>
      <c r="I346" s="106">
        <v>176</v>
      </c>
      <c r="J346" s="297"/>
      <c r="K346" s="297"/>
      <c r="L346" s="332"/>
      <c r="M346" s="106"/>
      <c r="N346" s="304"/>
      <c r="O346" s="82"/>
      <c r="Q346" s="303"/>
      <c r="R346" s="303"/>
      <c r="V346" s="9"/>
    </row>
    <row r="347" spans="1:29" ht="15" customHeight="1" x14ac:dyDescent="0.25">
      <c r="A347" s="223"/>
      <c r="B347" s="219"/>
      <c r="C347" s="177" t="s">
        <v>64</v>
      </c>
      <c r="D347" s="142" t="s">
        <v>380</v>
      </c>
      <c r="E347" s="106">
        <v>177</v>
      </c>
      <c r="F347" s="100"/>
      <c r="G347" s="236" t="str">
        <f t="shared" si="0"/>
        <v/>
      </c>
      <c r="I347" s="106">
        <v>177</v>
      </c>
      <c r="J347" s="297"/>
      <c r="K347" s="297"/>
      <c r="L347" s="332"/>
      <c r="M347" s="106"/>
      <c r="N347" s="304"/>
      <c r="O347" s="82"/>
      <c r="Q347" s="303"/>
      <c r="R347" s="303"/>
      <c r="V347" s="9"/>
    </row>
    <row r="348" spans="1:29" ht="15" customHeight="1" x14ac:dyDescent="0.25">
      <c r="A348" s="223"/>
      <c r="B348" s="219"/>
      <c r="C348" s="177" t="s">
        <v>204</v>
      </c>
      <c r="D348" s="142" t="s">
        <v>347</v>
      </c>
      <c r="E348" s="106">
        <v>178</v>
      </c>
      <c r="F348" s="100"/>
      <c r="G348" s="236" t="str">
        <f t="shared" si="0"/>
        <v/>
      </c>
      <c r="I348" s="106">
        <v>178</v>
      </c>
      <c r="J348" s="297"/>
      <c r="K348" s="297"/>
      <c r="L348" s="332"/>
      <c r="M348" s="106"/>
      <c r="N348" s="304"/>
      <c r="O348" s="82"/>
      <c r="Q348" s="303"/>
      <c r="R348" s="303"/>
      <c r="V348" s="9"/>
    </row>
    <row r="349" spans="1:29" ht="15" customHeight="1" x14ac:dyDescent="0.25">
      <c r="A349" s="223"/>
      <c r="B349" s="219"/>
      <c r="C349" s="177" t="s">
        <v>65</v>
      </c>
      <c r="D349" s="142" t="s">
        <v>381</v>
      </c>
      <c r="E349" s="106">
        <v>179</v>
      </c>
      <c r="F349" s="100"/>
      <c r="G349" s="236" t="str">
        <f t="shared" si="0"/>
        <v/>
      </c>
      <c r="I349" s="106">
        <v>179</v>
      </c>
      <c r="J349" s="297"/>
      <c r="K349" s="297"/>
      <c r="L349" s="332"/>
      <c r="M349" s="106"/>
      <c r="N349" s="304"/>
      <c r="O349" s="82"/>
      <c r="Q349" s="303"/>
      <c r="R349" s="303"/>
      <c r="V349" s="9"/>
    </row>
    <row r="350" spans="1:29" ht="15" customHeight="1" x14ac:dyDescent="0.25">
      <c r="A350" s="223"/>
      <c r="B350" s="219"/>
      <c r="C350" s="88" t="s">
        <v>205</v>
      </c>
      <c r="D350" s="142" t="s">
        <v>348</v>
      </c>
      <c r="E350" s="106">
        <v>180</v>
      </c>
      <c r="F350" s="100"/>
      <c r="G350" s="320"/>
      <c r="I350" s="106">
        <v>180</v>
      </c>
      <c r="J350" s="297"/>
      <c r="K350" s="297"/>
      <c r="L350" s="332"/>
      <c r="M350" s="106"/>
      <c r="N350" s="304"/>
      <c r="O350" s="82"/>
      <c r="Q350" s="303"/>
      <c r="R350" s="303"/>
      <c r="V350" s="9"/>
    </row>
    <row r="351" spans="1:29" ht="15" customHeight="1" x14ac:dyDescent="0.25">
      <c r="A351" s="223"/>
      <c r="B351" s="219"/>
      <c r="C351" s="95" t="s">
        <v>66</v>
      </c>
      <c r="D351" s="145"/>
      <c r="E351" s="104">
        <v>181</v>
      </c>
      <c r="F351" s="100"/>
      <c r="G351" s="34"/>
      <c r="I351" s="106">
        <v>181</v>
      </c>
      <c r="J351" s="296"/>
      <c r="K351" s="296"/>
      <c r="L351" s="332"/>
      <c r="M351" s="106"/>
      <c r="N351" s="304"/>
      <c r="O351" s="103" t="str">
        <f>IF(ABS(F351-SUM(F322:F323,F325:F326,F329:F330,F332:F333,F336:F337,F339:F340,F342:F350))&gt;0.5,"ERROR","")</f>
        <v/>
      </c>
      <c r="Q351" s="303"/>
      <c r="R351" s="303"/>
      <c r="V351" s="9"/>
    </row>
    <row r="352" spans="1:29" ht="15" customHeight="1" x14ac:dyDescent="0.25">
      <c r="A352" s="223"/>
      <c r="B352" s="219"/>
      <c r="C352" s="182"/>
      <c r="D352" s="183"/>
      <c r="E352" s="183"/>
      <c r="G352" s="34"/>
      <c r="I352" s="106"/>
      <c r="J352" s="296"/>
      <c r="K352" s="296"/>
      <c r="L352" s="332"/>
      <c r="M352" s="106"/>
      <c r="N352" s="304"/>
      <c r="O352" s="82"/>
      <c r="Q352" s="303"/>
      <c r="R352" s="303"/>
      <c r="V352" s="9"/>
    </row>
    <row r="353" spans="1:29" ht="30" customHeight="1" x14ac:dyDescent="0.35">
      <c r="A353" s="223"/>
      <c r="B353" s="383" t="s">
        <v>68</v>
      </c>
      <c r="C353" s="383"/>
      <c r="D353" s="136"/>
      <c r="E353" s="136"/>
      <c r="F353" s="5"/>
      <c r="G353" s="17"/>
      <c r="H353" s="1"/>
      <c r="I353" s="106"/>
      <c r="J353" s="82"/>
      <c r="K353" s="82"/>
      <c r="L353" s="332"/>
      <c r="M353" s="106"/>
      <c r="N353" s="304"/>
      <c r="O353" s="116"/>
      <c r="Q353" s="303"/>
      <c r="R353" s="303"/>
      <c r="V353" s="9"/>
    </row>
    <row r="354" spans="1:29" s="2" customFormat="1" ht="30" customHeight="1" x14ac:dyDescent="0.35">
      <c r="A354" s="226"/>
      <c r="B354" s="244"/>
      <c r="C354" s="4"/>
      <c r="D354" s="136"/>
      <c r="E354" s="136"/>
      <c r="F354" s="5"/>
      <c r="G354" s="6"/>
      <c r="H354" s="34"/>
      <c r="I354" s="106"/>
      <c r="J354" s="244"/>
      <c r="K354" s="244"/>
      <c r="L354" s="332"/>
      <c r="M354" s="106"/>
      <c r="N354" s="304"/>
      <c r="O354" s="116"/>
      <c r="P354" s="1"/>
      <c r="Q354" s="303"/>
      <c r="R354" s="303"/>
      <c r="S354" s="1"/>
      <c r="T354" s="1"/>
      <c r="U354" s="1"/>
      <c r="V354" s="1"/>
      <c r="W354" s="1"/>
      <c r="X354" s="1"/>
      <c r="Y354" s="1"/>
      <c r="Z354" s="1"/>
      <c r="AA354" s="1"/>
      <c r="AB354" s="1"/>
      <c r="AC354" s="1"/>
    </row>
    <row r="355" spans="1:29" ht="42" customHeight="1" x14ac:dyDescent="0.25">
      <c r="A355" s="223"/>
      <c r="B355" s="365" t="s">
        <v>69</v>
      </c>
      <c r="C355" s="366"/>
      <c r="D355" s="369" t="s">
        <v>277</v>
      </c>
      <c r="E355" s="137"/>
      <c r="F355" s="356" t="s">
        <v>70</v>
      </c>
      <c r="G355" s="356" t="s">
        <v>71</v>
      </c>
      <c r="H355" s="358" t="s">
        <v>102</v>
      </c>
      <c r="I355" s="106"/>
      <c r="J355" s="300"/>
      <c r="K355" s="300"/>
      <c r="L355" s="332"/>
      <c r="M355" s="106"/>
      <c r="N355" s="304"/>
      <c r="O355" s="358" t="s">
        <v>102</v>
      </c>
      <c r="P355" s="358" t="s">
        <v>102</v>
      </c>
      <c r="Q355" s="384" t="s">
        <v>463</v>
      </c>
      <c r="R355" s="384" t="s">
        <v>464</v>
      </c>
      <c r="V355" s="9"/>
    </row>
    <row r="356" spans="1:29" ht="15" customHeight="1" x14ac:dyDescent="0.3">
      <c r="A356" s="223"/>
      <c r="B356" s="219"/>
      <c r="C356" s="19"/>
      <c r="D356" s="370"/>
      <c r="E356" s="138"/>
      <c r="F356" s="357"/>
      <c r="G356" s="357"/>
      <c r="H356" s="359"/>
      <c r="I356" s="106"/>
      <c r="J356" s="301"/>
      <c r="K356" s="301"/>
      <c r="L356" s="332"/>
      <c r="M356" s="106"/>
      <c r="N356" s="304"/>
      <c r="O356" s="359"/>
      <c r="P356" s="359"/>
      <c r="Q356" s="384"/>
      <c r="R356" s="384"/>
      <c r="V356" s="9"/>
    </row>
    <row r="357" spans="1:29" ht="25" customHeight="1" x14ac:dyDescent="0.3">
      <c r="A357" s="223"/>
      <c r="B357" s="247"/>
      <c r="C357" s="192"/>
      <c r="D357" s="138"/>
      <c r="E357" s="202"/>
      <c r="F357" s="101" t="s">
        <v>13</v>
      </c>
      <c r="G357" s="101" t="s">
        <v>14</v>
      </c>
      <c r="H357" s="34"/>
      <c r="I357" s="106"/>
      <c r="J357" s="301"/>
      <c r="K357" s="301"/>
      <c r="L357" s="332"/>
      <c r="M357" s="106"/>
      <c r="N357" s="304"/>
      <c r="O357" s="82"/>
      <c r="Q357" s="303"/>
      <c r="R357" s="303"/>
      <c r="V357" s="9"/>
    </row>
    <row r="358" spans="1:29" ht="15" customHeight="1" x14ac:dyDescent="0.25">
      <c r="A358" s="223"/>
      <c r="B358" s="219"/>
      <c r="C358" s="30" t="s">
        <v>206</v>
      </c>
      <c r="D358" s="145"/>
      <c r="E358" s="105"/>
      <c r="F358" s="143"/>
      <c r="G358" s="143"/>
      <c r="H358" s="34"/>
      <c r="I358" s="106"/>
      <c r="J358" s="82"/>
      <c r="K358" s="82"/>
      <c r="L358" s="332"/>
      <c r="M358" s="106"/>
      <c r="N358" s="304"/>
      <c r="O358" s="82"/>
      <c r="Q358" s="303"/>
      <c r="R358" s="303"/>
      <c r="V358" s="9"/>
    </row>
    <row r="359" spans="1:29" ht="30" customHeight="1" x14ac:dyDescent="0.25">
      <c r="A359" s="223"/>
      <c r="B359" s="219"/>
      <c r="C359" s="31" t="s">
        <v>207</v>
      </c>
      <c r="D359" s="145"/>
      <c r="E359" s="106"/>
      <c r="F359" s="146"/>
      <c r="G359" s="146"/>
      <c r="H359" s="34"/>
      <c r="I359" s="106"/>
      <c r="J359" s="297"/>
      <c r="K359" s="297"/>
      <c r="L359" s="332"/>
      <c r="M359" s="106"/>
      <c r="N359" s="304"/>
      <c r="O359" s="82"/>
      <c r="Q359" s="303"/>
      <c r="R359" s="303"/>
      <c r="V359" s="9"/>
    </row>
    <row r="360" spans="1:29" ht="15" customHeight="1" x14ac:dyDescent="0.25">
      <c r="A360" s="223"/>
      <c r="B360" s="219"/>
      <c r="C360" s="127" t="s">
        <v>142</v>
      </c>
      <c r="D360" s="145"/>
      <c r="E360" s="97"/>
      <c r="F360" s="141"/>
      <c r="G360" s="141"/>
      <c r="H360" s="78"/>
      <c r="I360" s="97"/>
      <c r="J360" s="297"/>
      <c r="K360" s="297"/>
      <c r="L360" s="332"/>
      <c r="M360" s="97"/>
      <c r="N360" s="304"/>
      <c r="Q360" s="303"/>
      <c r="R360" s="303"/>
      <c r="V360" s="9"/>
    </row>
    <row r="361" spans="1:29" ht="15" customHeight="1" x14ac:dyDescent="0.25">
      <c r="A361" s="223"/>
      <c r="B361" s="219"/>
      <c r="C361" s="168" t="s">
        <v>248</v>
      </c>
      <c r="D361" s="142" t="s">
        <v>285</v>
      </c>
      <c r="E361" s="97">
        <v>548</v>
      </c>
      <c r="F361" s="280"/>
      <c r="G361" s="280"/>
      <c r="H361" s="236" t="str">
        <f>IF(MIN(F361:G361)&gt;=0,"","ERROR")</f>
        <v/>
      </c>
      <c r="I361" s="97">
        <v>548</v>
      </c>
      <c r="J361" s="297"/>
      <c r="K361" s="297"/>
      <c r="L361" s="332"/>
      <c r="M361" s="97"/>
      <c r="N361" s="304"/>
      <c r="Q361" s="103" t="str">
        <f>IF(OR(COUNT(F361:G361)=0,COUNT(F361:G361)=2),"","ERROR")</f>
        <v/>
      </c>
      <c r="R361" s="103" t="str">
        <f>IF(COUNT(F361:G361)&gt;0,"No facilitation applied","")</f>
        <v/>
      </c>
      <c r="V361" s="9"/>
    </row>
    <row r="362" spans="1:29" ht="15" customHeight="1" x14ac:dyDescent="0.25">
      <c r="A362" s="223"/>
      <c r="B362" s="219"/>
      <c r="C362" s="168" t="s">
        <v>249</v>
      </c>
      <c r="D362" s="142" t="s">
        <v>285</v>
      </c>
      <c r="E362" s="97">
        <v>549</v>
      </c>
      <c r="F362" s="280"/>
      <c r="G362" s="280"/>
      <c r="H362" s="236" t="str">
        <f>IF(MIN(F362:G362)&gt;=0,"","ERROR")</f>
        <v/>
      </c>
      <c r="I362" s="97">
        <v>549</v>
      </c>
      <c r="J362" s="297"/>
      <c r="K362" s="297"/>
      <c r="L362" s="332"/>
      <c r="M362" s="97"/>
      <c r="N362" s="304"/>
      <c r="Q362" s="103" t="str">
        <f>IF(OR(COUNT(F362:G362)=0,COUNT(F362:G362)=2),"","ERROR")</f>
        <v/>
      </c>
      <c r="R362" s="103" t="str">
        <f>IF(COUNT(F362:G362)&gt;0,"No facilitation applied","")</f>
        <v/>
      </c>
      <c r="V362" s="9"/>
    </row>
    <row r="363" spans="1:29" ht="15" customHeight="1" x14ac:dyDescent="0.25">
      <c r="A363" s="223"/>
      <c r="B363" s="219"/>
      <c r="C363" s="164" t="s">
        <v>250</v>
      </c>
      <c r="D363" s="142" t="s">
        <v>285</v>
      </c>
      <c r="E363" s="97">
        <v>550</v>
      </c>
      <c r="F363" s="280"/>
      <c r="G363" s="280"/>
      <c r="H363" s="236" t="str">
        <f>IF(MIN(F363:G363)&gt;=0,"","ERROR")</f>
        <v/>
      </c>
      <c r="I363" s="97">
        <v>550</v>
      </c>
      <c r="J363" s="297"/>
      <c r="K363" s="297"/>
      <c r="L363" s="332"/>
      <c r="M363" s="97"/>
      <c r="N363" s="304"/>
      <c r="Q363" s="103" t="str">
        <f>IF(OR(COUNT(F363:G363)=0,COUNT(F363:G363)=2),"","ERROR")</f>
        <v/>
      </c>
      <c r="R363" s="103" t="str">
        <f>IF(COUNT(F363:G363)&gt;0,"No facilitation applied","")</f>
        <v/>
      </c>
      <c r="V363" s="9"/>
    </row>
    <row r="364" spans="1:29" ht="15" customHeight="1" x14ac:dyDescent="0.25">
      <c r="A364" s="226"/>
      <c r="B364" s="219"/>
      <c r="C364" s="164" t="s">
        <v>143</v>
      </c>
      <c r="D364" s="142" t="s">
        <v>285</v>
      </c>
      <c r="E364" s="97">
        <v>551</v>
      </c>
      <c r="F364" s="280"/>
      <c r="G364" s="280"/>
      <c r="H364" s="236" t="str">
        <f>IF(MIN(F364:G364)&gt;=0,"","ERROR")</f>
        <v/>
      </c>
      <c r="I364" s="97">
        <v>551</v>
      </c>
      <c r="J364" s="297"/>
      <c r="K364" s="297"/>
      <c r="L364" s="332"/>
      <c r="M364" s="97"/>
      <c r="N364" s="304"/>
      <c r="Q364" s="103" t="str">
        <f>IF(OR(COUNT(F364:G364)=0,COUNT(F364:G364)=2),"","ERROR")</f>
        <v/>
      </c>
      <c r="R364" s="103" t="str">
        <f>IF(COUNT(F364:G364)&gt;0,"No facilitation applied","")</f>
        <v/>
      </c>
      <c r="V364" s="9"/>
    </row>
    <row r="365" spans="1:29" ht="15" customHeight="1" x14ac:dyDescent="0.25">
      <c r="A365" s="223"/>
      <c r="B365" s="219"/>
      <c r="C365" s="164" t="s">
        <v>268</v>
      </c>
      <c r="D365" s="142" t="s">
        <v>285</v>
      </c>
      <c r="E365" s="97">
        <v>552</v>
      </c>
      <c r="F365" s="280"/>
      <c r="G365" s="280"/>
      <c r="H365" s="236" t="str">
        <f>IF(MIN(F365:G365)&gt;=0,"","ERROR")</f>
        <v/>
      </c>
      <c r="I365" s="97">
        <v>552</v>
      </c>
      <c r="J365" s="297"/>
      <c r="K365" s="297"/>
      <c r="L365" s="332"/>
      <c r="M365" s="97"/>
      <c r="N365" s="304"/>
      <c r="Q365" s="103" t="str">
        <f>IF(OR(COUNT(F365:G365)=0,COUNT(F365:G365)=2),"","ERROR")</f>
        <v/>
      </c>
      <c r="R365" s="103" t="str">
        <f>IF(COUNT(F365:G365)&gt;0,"No facilitation applied","")</f>
        <v/>
      </c>
      <c r="V365" s="9"/>
    </row>
    <row r="366" spans="1:29" ht="15" customHeight="1" x14ac:dyDescent="0.25">
      <c r="A366" s="223"/>
      <c r="B366" s="219"/>
      <c r="C366" s="162" t="s">
        <v>144</v>
      </c>
      <c r="D366" s="145"/>
      <c r="E366" s="97"/>
      <c r="F366" s="146"/>
      <c r="G366" s="146"/>
      <c r="H366" s="78"/>
      <c r="I366" s="97"/>
      <c r="J366" s="297"/>
      <c r="K366" s="297"/>
      <c r="L366" s="332"/>
      <c r="M366" s="97"/>
      <c r="N366" s="304"/>
      <c r="Q366" s="303"/>
      <c r="R366" s="303"/>
      <c r="V366" s="9"/>
    </row>
    <row r="367" spans="1:29" ht="15" customHeight="1" x14ac:dyDescent="0.25">
      <c r="A367" s="223"/>
      <c r="B367" s="219"/>
      <c r="C367" s="168" t="s">
        <v>251</v>
      </c>
      <c r="D367" s="145"/>
      <c r="E367" s="106">
        <v>183</v>
      </c>
      <c r="F367" s="209"/>
      <c r="G367" s="209"/>
      <c r="H367" s="34"/>
      <c r="I367" s="106">
        <v>183</v>
      </c>
      <c r="J367" s="297"/>
      <c r="K367" s="297"/>
      <c r="L367" s="332"/>
      <c r="M367" s="106"/>
      <c r="N367" s="304"/>
      <c r="O367" s="82"/>
      <c r="Q367" s="316"/>
      <c r="R367" s="316"/>
      <c r="V367" s="9"/>
    </row>
    <row r="368" spans="1:29" ht="15" customHeight="1" x14ac:dyDescent="0.25">
      <c r="A368" s="223"/>
      <c r="B368" s="219"/>
      <c r="C368" s="90" t="s">
        <v>128</v>
      </c>
      <c r="D368" s="142" t="s">
        <v>285</v>
      </c>
      <c r="E368" s="106">
        <v>326</v>
      </c>
      <c r="F368" s="280"/>
      <c r="G368" s="280"/>
      <c r="H368" s="236" t="str">
        <f>IF(MIN(F368:G368)&gt;=0,"","ERROR")</f>
        <v/>
      </c>
      <c r="I368" s="106">
        <v>326</v>
      </c>
      <c r="J368" s="284"/>
      <c r="K368" s="284"/>
      <c r="L368" s="332"/>
      <c r="M368" s="106"/>
      <c r="N368" s="304"/>
      <c r="O368" s="316"/>
      <c r="Q368" s="103" t="str">
        <f>IF(OR(COUNT(F368:G368)=0,COUNT(F368:G368)=2),"","ERROR")</f>
        <v/>
      </c>
      <c r="R368" s="103" t="str">
        <f>IF(COUNT(F368:G368)&gt;0,"No facilitation applied","")</f>
        <v/>
      </c>
      <c r="V368" s="9"/>
    </row>
    <row r="369" spans="1:29" ht="15" customHeight="1" x14ac:dyDescent="0.25">
      <c r="A369" s="223"/>
      <c r="B369" s="219"/>
      <c r="C369" s="90" t="s">
        <v>124</v>
      </c>
      <c r="D369" s="142" t="s">
        <v>349</v>
      </c>
      <c r="E369" s="106">
        <v>325</v>
      </c>
      <c r="F369" s="280"/>
      <c r="G369" s="280"/>
      <c r="H369" s="236" t="str">
        <f>IF(MIN(F369:G369)&gt;=0,"","ERROR")</f>
        <v/>
      </c>
      <c r="I369" s="106">
        <v>325</v>
      </c>
      <c r="J369" s="284"/>
      <c r="K369" s="284"/>
      <c r="L369" s="332"/>
      <c r="M369" s="106"/>
      <c r="N369" s="304"/>
      <c r="O369" s="316"/>
      <c r="Q369" s="103" t="str">
        <f>IF(OR(COUNT(F369:G369)=0,COUNT(F369:G369)=2),"","ERROR")</f>
        <v/>
      </c>
      <c r="R369" s="103" t="str">
        <f>IF(COUNT(F369:G369)&gt;0,"No facilitation applied","")</f>
        <v/>
      </c>
      <c r="V369" s="9"/>
    </row>
    <row r="370" spans="1:29" ht="15" customHeight="1" x14ac:dyDescent="0.25">
      <c r="A370" s="223"/>
      <c r="B370" s="219"/>
      <c r="C370" s="168" t="s">
        <v>252</v>
      </c>
      <c r="D370" s="145"/>
      <c r="E370" s="106">
        <v>184</v>
      </c>
      <c r="F370" s="209"/>
      <c r="G370" s="209"/>
      <c r="H370" s="34"/>
      <c r="I370" s="106">
        <v>184</v>
      </c>
      <c r="J370" s="297"/>
      <c r="K370" s="297"/>
      <c r="L370" s="332"/>
      <c r="M370" s="106"/>
      <c r="N370" s="304"/>
      <c r="O370" s="82"/>
      <c r="Q370" s="316"/>
      <c r="R370" s="316"/>
      <c r="V370" s="9"/>
    </row>
    <row r="371" spans="1:29" ht="15" customHeight="1" x14ac:dyDescent="0.25">
      <c r="A371" s="223"/>
      <c r="B371" s="219"/>
      <c r="C371" s="90" t="s">
        <v>128</v>
      </c>
      <c r="D371" s="142" t="s">
        <v>285</v>
      </c>
      <c r="E371" s="106">
        <v>328</v>
      </c>
      <c r="F371" s="280"/>
      <c r="G371" s="280"/>
      <c r="H371" s="236" t="str">
        <f>IF(MIN(F371:G371)&gt;=0,"","ERROR")</f>
        <v/>
      </c>
      <c r="I371" s="106">
        <v>328</v>
      </c>
      <c r="J371" s="284"/>
      <c r="K371" s="284"/>
      <c r="L371" s="332"/>
      <c r="M371" s="106"/>
      <c r="N371" s="304"/>
      <c r="O371" s="316"/>
      <c r="Q371" s="103" t="str">
        <f>IF(OR(COUNT(F371:G371)=0,COUNT(F371:G371)=2),"","ERROR")</f>
        <v/>
      </c>
      <c r="R371" s="103" t="str">
        <f>IF(COUNT(F371:G371)&gt;0,"No facilitation applied","")</f>
        <v/>
      </c>
      <c r="V371" s="9"/>
    </row>
    <row r="372" spans="1:29" ht="15" customHeight="1" x14ac:dyDescent="0.25">
      <c r="A372" s="223"/>
      <c r="B372" s="219"/>
      <c r="C372" s="90" t="s">
        <v>124</v>
      </c>
      <c r="D372" s="142" t="s">
        <v>349</v>
      </c>
      <c r="E372" s="106">
        <v>327</v>
      </c>
      <c r="F372" s="280"/>
      <c r="G372" s="280"/>
      <c r="H372" s="236" t="str">
        <f>IF(MIN(F372:G372)&gt;=0,"","ERROR")</f>
        <v/>
      </c>
      <c r="I372" s="106">
        <v>327</v>
      </c>
      <c r="J372" s="284"/>
      <c r="K372" s="284"/>
      <c r="L372" s="332"/>
      <c r="M372" s="106"/>
      <c r="N372" s="304"/>
      <c r="O372" s="316"/>
      <c r="Q372" s="103" t="str">
        <f>IF(OR(COUNT(F372:G372)=0,COUNT(F372:G372)=2),"","ERROR")</f>
        <v/>
      </c>
      <c r="R372" s="103" t="str">
        <f>IF(COUNT(F372:G372)&gt;0,"No facilitation applied","")</f>
        <v/>
      </c>
      <c r="V372" s="9"/>
    </row>
    <row r="373" spans="1:29" ht="15" customHeight="1" x14ac:dyDescent="0.25">
      <c r="A373" s="223"/>
      <c r="B373" s="219"/>
      <c r="C373" s="164" t="s">
        <v>253</v>
      </c>
      <c r="D373" s="145"/>
      <c r="E373" s="97">
        <v>553</v>
      </c>
      <c r="F373" s="209"/>
      <c r="G373" s="209"/>
      <c r="H373" s="34"/>
      <c r="I373" s="97">
        <v>553</v>
      </c>
      <c r="J373" s="297"/>
      <c r="K373" s="297"/>
      <c r="L373" s="332"/>
      <c r="M373" s="97"/>
      <c r="N373" s="304"/>
      <c r="O373" s="82"/>
      <c r="Q373" s="303"/>
      <c r="R373" s="303"/>
      <c r="V373" s="9"/>
    </row>
    <row r="374" spans="1:29" ht="15" customHeight="1" x14ac:dyDescent="0.25">
      <c r="A374" s="223"/>
      <c r="B374" s="219"/>
      <c r="C374" s="90" t="s">
        <v>128</v>
      </c>
      <c r="D374" s="142" t="s">
        <v>350</v>
      </c>
      <c r="E374" s="97">
        <v>554</v>
      </c>
      <c r="F374" s="100"/>
      <c r="G374" s="100"/>
      <c r="H374" s="236" t="str">
        <f>IF(MIN(F374:G374)&gt;=0,"","ERROR")</f>
        <v/>
      </c>
      <c r="I374" s="97">
        <v>554</v>
      </c>
      <c r="J374" s="284"/>
      <c r="K374" s="284"/>
      <c r="L374" s="332"/>
      <c r="M374" s="97"/>
      <c r="N374" s="304"/>
      <c r="O374" s="316"/>
      <c r="Q374" s="303"/>
      <c r="R374" s="303"/>
      <c r="V374" s="9"/>
    </row>
    <row r="375" spans="1:29" ht="15" customHeight="1" x14ac:dyDescent="0.25">
      <c r="A375" s="223"/>
      <c r="B375" s="219"/>
      <c r="C375" s="90" t="s">
        <v>124</v>
      </c>
      <c r="D375" s="142" t="s">
        <v>349</v>
      </c>
      <c r="E375" s="97">
        <v>555</v>
      </c>
      <c r="F375" s="100"/>
      <c r="G375" s="100"/>
      <c r="H375" s="236" t="str">
        <f>IF(MIN(F375:G375)&gt;=0,"","ERROR")</f>
        <v/>
      </c>
      <c r="I375" s="97">
        <v>555</v>
      </c>
      <c r="J375" s="284"/>
      <c r="K375" s="284"/>
      <c r="L375" s="332"/>
      <c r="M375" s="97"/>
      <c r="N375" s="304"/>
      <c r="O375" s="316"/>
      <c r="Q375" s="303"/>
      <c r="R375" s="303"/>
      <c r="V375" s="9"/>
    </row>
    <row r="376" spans="1:29" ht="15" customHeight="1" x14ac:dyDescent="0.25">
      <c r="A376" s="226"/>
      <c r="B376" s="219"/>
      <c r="C376" s="164" t="s">
        <v>145</v>
      </c>
      <c r="D376" s="145"/>
      <c r="E376" s="106">
        <v>187</v>
      </c>
      <c r="F376" s="209"/>
      <c r="G376" s="209"/>
      <c r="H376" s="34"/>
      <c r="I376" s="106">
        <v>187</v>
      </c>
      <c r="J376" s="297"/>
      <c r="K376" s="297"/>
      <c r="L376" s="332"/>
      <c r="M376" s="106"/>
      <c r="N376" s="304"/>
      <c r="O376" s="82"/>
      <c r="Q376" s="303"/>
      <c r="R376" s="303"/>
      <c r="V376" s="9"/>
    </row>
    <row r="377" spans="1:29" ht="15" customHeight="1" x14ac:dyDescent="0.25">
      <c r="A377" s="223"/>
      <c r="B377" s="219"/>
      <c r="C377" s="90" t="s">
        <v>128</v>
      </c>
      <c r="D377" s="142" t="s">
        <v>351</v>
      </c>
      <c r="E377" s="106">
        <v>334</v>
      </c>
      <c r="F377" s="100"/>
      <c r="G377" s="100"/>
      <c r="H377" s="236" t="str">
        <f>IF(MIN(F377:G377)&gt;=0,"","ERROR")</f>
        <v/>
      </c>
      <c r="I377" s="106">
        <v>334</v>
      </c>
      <c r="J377" s="284"/>
      <c r="K377" s="284"/>
      <c r="L377" s="332"/>
      <c r="M377" s="106"/>
      <c r="N377" s="304"/>
      <c r="O377" s="316"/>
      <c r="Q377" s="303"/>
      <c r="R377" s="303"/>
      <c r="V377" s="9"/>
    </row>
    <row r="378" spans="1:29" ht="15" customHeight="1" x14ac:dyDescent="0.25">
      <c r="A378" s="223"/>
      <c r="B378" s="219"/>
      <c r="C378" s="90" t="s">
        <v>124</v>
      </c>
      <c r="D378" s="142" t="s">
        <v>349</v>
      </c>
      <c r="E378" s="106">
        <v>333</v>
      </c>
      <c r="F378" s="100"/>
      <c r="G378" s="100"/>
      <c r="H378" s="236" t="str">
        <f>IF(MIN(F378:G378)&gt;=0,"","ERROR")</f>
        <v/>
      </c>
      <c r="I378" s="106">
        <v>333</v>
      </c>
      <c r="J378" s="284"/>
      <c r="K378" s="284"/>
      <c r="L378" s="332"/>
      <c r="M378" s="106"/>
      <c r="N378" s="304"/>
      <c r="O378" s="316"/>
      <c r="Q378" s="303"/>
      <c r="R378" s="303"/>
      <c r="V378" s="9"/>
    </row>
    <row r="379" spans="1:29" ht="15" customHeight="1" x14ac:dyDescent="0.25">
      <c r="A379" s="223"/>
      <c r="B379" s="219"/>
      <c r="C379" s="164" t="s">
        <v>269</v>
      </c>
      <c r="D379" s="145"/>
      <c r="E379" s="106">
        <v>188</v>
      </c>
      <c r="F379" s="209"/>
      <c r="G379" s="209"/>
      <c r="H379" s="34"/>
      <c r="I379" s="106">
        <v>188</v>
      </c>
      <c r="J379" s="297"/>
      <c r="K379" s="297"/>
      <c r="L379" s="332"/>
      <c r="M379" s="106"/>
      <c r="N379" s="304"/>
      <c r="O379" s="82"/>
      <c r="Q379" s="303"/>
      <c r="R379" s="303"/>
      <c r="V379" s="9"/>
    </row>
    <row r="380" spans="1:29" ht="15" customHeight="1" x14ac:dyDescent="0.25">
      <c r="A380" s="223"/>
      <c r="B380" s="219"/>
      <c r="C380" s="90" t="s">
        <v>128</v>
      </c>
      <c r="D380" s="142" t="s">
        <v>352</v>
      </c>
      <c r="E380" s="106">
        <v>336</v>
      </c>
      <c r="F380" s="100"/>
      <c r="G380" s="100"/>
      <c r="H380" s="236" t="str">
        <f>IF(MIN(F380:G380)&gt;=0,"","ERROR")</f>
        <v/>
      </c>
      <c r="I380" s="106">
        <v>336</v>
      </c>
      <c r="J380" s="284"/>
      <c r="K380" s="284"/>
      <c r="L380" s="332"/>
      <c r="M380" s="106"/>
      <c r="N380" s="304"/>
      <c r="O380" s="316"/>
      <c r="Q380" s="303"/>
      <c r="R380" s="303"/>
      <c r="V380" s="9"/>
    </row>
    <row r="381" spans="1:29" ht="15" customHeight="1" x14ac:dyDescent="0.25">
      <c r="A381" s="223"/>
      <c r="B381" s="219"/>
      <c r="C381" s="90" t="s">
        <v>124</v>
      </c>
      <c r="D381" s="142" t="s">
        <v>349</v>
      </c>
      <c r="E381" s="106">
        <v>335</v>
      </c>
      <c r="F381" s="100"/>
      <c r="G381" s="100"/>
      <c r="H381" s="236" t="str">
        <f>IF(MIN(F381:G381)&gt;=0,"","ERROR")</f>
        <v/>
      </c>
      <c r="I381" s="106">
        <v>335</v>
      </c>
      <c r="J381" s="284"/>
      <c r="K381" s="284"/>
      <c r="L381" s="332"/>
      <c r="M381" s="106"/>
      <c r="N381" s="304"/>
      <c r="O381" s="316"/>
      <c r="Q381" s="303"/>
      <c r="R381" s="303"/>
      <c r="V381" s="9"/>
    </row>
    <row r="382" spans="1:29" s="2" customFormat="1" ht="32.25" customHeight="1" x14ac:dyDescent="0.25">
      <c r="A382" s="226"/>
      <c r="B382" s="219"/>
      <c r="C382" s="140" t="s">
        <v>208</v>
      </c>
      <c r="D382" s="145"/>
      <c r="E382" s="106"/>
      <c r="F382" s="160"/>
      <c r="G382" s="160"/>
      <c r="H382" s="34"/>
      <c r="I382" s="106"/>
      <c r="J382" s="297"/>
      <c r="K382" s="297"/>
      <c r="L382" s="332"/>
      <c r="M382" s="106"/>
      <c r="N382" s="304"/>
      <c r="O382" s="82"/>
      <c r="P382" s="1"/>
      <c r="Q382" s="303"/>
      <c r="R382" s="303"/>
      <c r="S382" s="1"/>
      <c r="T382" s="1"/>
      <c r="U382" s="1"/>
      <c r="V382" s="1"/>
      <c r="W382" s="1"/>
      <c r="X382" s="1"/>
      <c r="Y382" s="1"/>
      <c r="Z382" s="1"/>
      <c r="AA382" s="1"/>
      <c r="AB382" s="1"/>
      <c r="AC382" s="1"/>
    </row>
    <row r="383" spans="1:29" s="2" customFormat="1" ht="15" customHeight="1" x14ac:dyDescent="0.25">
      <c r="A383" s="226"/>
      <c r="B383" s="219"/>
      <c r="C383" s="162" t="s">
        <v>251</v>
      </c>
      <c r="D383" s="145"/>
      <c r="E383" s="106">
        <v>189</v>
      </c>
      <c r="F383" s="208"/>
      <c r="G383" s="208"/>
      <c r="H383" s="34"/>
      <c r="I383" s="106">
        <v>189</v>
      </c>
      <c r="J383" s="297"/>
      <c r="K383" s="297"/>
      <c r="L383" s="332"/>
      <c r="M383" s="106"/>
      <c r="N383" s="304"/>
      <c r="O383" s="82"/>
      <c r="P383" s="1"/>
      <c r="Q383" s="303"/>
      <c r="R383" s="303"/>
      <c r="S383" s="1"/>
      <c r="T383" s="1"/>
      <c r="U383" s="1"/>
      <c r="V383" s="1"/>
      <c r="W383" s="1"/>
      <c r="X383" s="1"/>
      <c r="Y383" s="1"/>
      <c r="Z383" s="1"/>
      <c r="AA383" s="1"/>
      <c r="AB383" s="1"/>
      <c r="AC383" s="1"/>
    </row>
    <row r="384" spans="1:29" s="2" customFormat="1" ht="15" customHeight="1" x14ac:dyDescent="0.25">
      <c r="A384" s="226"/>
      <c r="B384" s="219"/>
      <c r="C384" s="168" t="s">
        <v>128</v>
      </c>
      <c r="D384" s="142" t="s">
        <v>353</v>
      </c>
      <c r="E384" s="106">
        <v>338</v>
      </c>
      <c r="F384" s="100"/>
      <c r="G384" s="100"/>
      <c r="H384" s="236" t="str">
        <f>IF(MIN(F384:G384)&gt;=0,"","ERROR")</f>
        <v/>
      </c>
      <c r="I384" s="106">
        <v>338</v>
      </c>
      <c r="J384" s="284"/>
      <c r="K384" s="284"/>
      <c r="L384" s="332"/>
      <c r="M384" s="106"/>
      <c r="N384" s="304"/>
      <c r="O384" s="316"/>
      <c r="P384" s="1"/>
      <c r="Q384" s="303"/>
      <c r="R384" s="303"/>
      <c r="S384" s="1"/>
      <c r="T384" s="1"/>
      <c r="U384" s="1"/>
      <c r="V384" s="1"/>
      <c r="W384" s="1"/>
      <c r="X384" s="1"/>
      <c r="Y384" s="1"/>
      <c r="Z384" s="1"/>
      <c r="AA384" s="1"/>
      <c r="AB384" s="1"/>
      <c r="AC384" s="1"/>
    </row>
    <row r="385" spans="1:29" s="2" customFormat="1" ht="15" customHeight="1" x14ac:dyDescent="0.25">
      <c r="A385" s="226"/>
      <c r="B385" s="219"/>
      <c r="C385" s="168" t="s">
        <v>124</v>
      </c>
      <c r="D385" s="142" t="s">
        <v>349</v>
      </c>
      <c r="E385" s="106">
        <v>337</v>
      </c>
      <c r="F385" s="100"/>
      <c r="G385" s="100"/>
      <c r="H385" s="236" t="str">
        <f>IF(MIN(F385:G385)&gt;=0,"","ERROR")</f>
        <v/>
      </c>
      <c r="I385" s="106">
        <v>337</v>
      </c>
      <c r="J385" s="284"/>
      <c r="K385" s="284"/>
      <c r="L385" s="332"/>
      <c r="M385" s="106"/>
      <c r="N385" s="304"/>
      <c r="O385" s="316"/>
      <c r="P385" s="1"/>
      <c r="Q385" s="303"/>
      <c r="R385" s="303"/>
      <c r="S385" s="1"/>
      <c r="T385" s="1"/>
      <c r="U385" s="1"/>
      <c r="V385" s="1"/>
      <c r="W385" s="1"/>
      <c r="X385" s="1"/>
      <c r="Y385" s="1"/>
      <c r="Z385" s="1"/>
      <c r="AA385" s="1"/>
      <c r="AB385" s="1"/>
      <c r="AC385" s="1"/>
    </row>
    <row r="386" spans="1:29" ht="15" customHeight="1" x14ac:dyDescent="0.25">
      <c r="A386" s="223"/>
      <c r="B386" s="219"/>
      <c r="C386" s="162" t="s">
        <v>252</v>
      </c>
      <c r="D386" s="145"/>
      <c r="E386" s="106">
        <v>190</v>
      </c>
      <c r="F386" s="209"/>
      <c r="G386" s="209"/>
      <c r="H386" s="34"/>
      <c r="I386" s="106">
        <v>190</v>
      </c>
      <c r="J386" s="297"/>
      <c r="K386" s="297"/>
      <c r="L386" s="332"/>
      <c r="M386" s="106"/>
      <c r="N386" s="304"/>
      <c r="O386" s="82"/>
      <c r="Q386" s="303"/>
      <c r="R386" s="303"/>
      <c r="V386" s="9"/>
    </row>
    <row r="387" spans="1:29" ht="15" customHeight="1" x14ac:dyDescent="0.25">
      <c r="A387" s="223"/>
      <c r="B387" s="219"/>
      <c r="C387" s="168" t="s">
        <v>128</v>
      </c>
      <c r="D387" s="142" t="s">
        <v>353</v>
      </c>
      <c r="E387" s="106">
        <v>340</v>
      </c>
      <c r="F387" s="100"/>
      <c r="G387" s="100"/>
      <c r="H387" s="236" t="str">
        <f>IF(MIN(F387:G387)&gt;=0,"","ERROR")</f>
        <v/>
      </c>
      <c r="I387" s="106">
        <v>340</v>
      </c>
      <c r="J387" s="297"/>
      <c r="K387" s="297"/>
      <c r="L387" s="332"/>
      <c r="M387" s="106"/>
      <c r="N387" s="304"/>
      <c r="O387" s="82"/>
      <c r="Q387" s="303"/>
      <c r="R387" s="303"/>
      <c r="V387" s="9"/>
    </row>
    <row r="388" spans="1:29" ht="15" customHeight="1" x14ac:dyDescent="0.25">
      <c r="A388" s="223"/>
      <c r="B388" s="219"/>
      <c r="C388" s="168" t="s">
        <v>124</v>
      </c>
      <c r="D388" s="142" t="s">
        <v>349</v>
      </c>
      <c r="E388" s="106">
        <v>339</v>
      </c>
      <c r="F388" s="100"/>
      <c r="G388" s="100"/>
      <c r="H388" s="236" t="str">
        <f>IF(MIN(F388:G388)&gt;=0,"","ERROR")</f>
        <v/>
      </c>
      <c r="I388" s="106">
        <v>339</v>
      </c>
      <c r="J388" s="297"/>
      <c r="K388" s="297"/>
      <c r="L388" s="332"/>
      <c r="M388" s="106"/>
      <c r="N388" s="304"/>
      <c r="O388" s="82"/>
      <c r="Q388" s="303"/>
      <c r="R388" s="303"/>
      <c r="V388" s="9"/>
    </row>
    <row r="389" spans="1:29" ht="15" customHeight="1" x14ac:dyDescent="0.25">
      <c r="A389" s="223"/>
      <c r="B389" s="219"/>
      <c r="C389" s="162" t="s">
        <v>253</v>
      </c>
      <c r="D389" s="145"/>
      <c r="E389" s="97">
        <v>556</v>
      </c>
      <c r="F389" s="209"/>
      <c r="G389" s="209"/>
      <c r="H389" s="34"/>
      <c r="I389" s="97">
        <v>556</v>
      </c>
      <c r="J389" s="297"/>
      <c r="K389" s="297"/>
      <c r="L389" s="332"/>
      <c r="M389" s="97"/>
      <c r="N389" s="304"/>
      <c r="O389" s="82"/>
      <c r="Q389" s="303"/>
      <c r="R389" s="303"/>
      <c r="V389" s="9"/>
    </row>
    <row r="390" spans="1:29" ht="15" customHeight="1" x14ac:dyDescent="0.25">
      <c r="A390" s="223"/>
      <c r="B390" s="219"/>
      <c r="C390" s="168" t="s">
        <v>128</v>
      </c>
      <c r="D390" s="142" t="s">
        <v>353</v>
      </c>
      <c r="E390" s="97">
        <v>557</v>
      </c>
      <c r="F390" s="100"/>
      <c r="G390" s="100"/>
      <c r="H390" s="236" t="str">
        <f>IF(MIN(F390:G390)&gt;=0,"","ERROR")</f>
        <v/>
      </c>
      <c r="I390" s="97">
        <v>557</v>
      </c>
      <c r="J390" s="284"/>
      <c r="K390" s="284"/>
      <c r="L390" s="332"/>
      <c r="M390" s="97"/>
      <c r="N390" s="304"/>
      <c r="O390" s="316"/>
      <c r="Q390" s="303"/>
      <c r="R390" s="303"/>
      <c r="V390" s="9"/>
    </row>
    <row r="391" spans="1:29" ht="15" customHeight="1" x14ac:dyDescent="0.25">
      <c r="A391" s="223"/>
      <c r="B391" s="219"/>
      <c r="C391" s="168" t="s">
        <v>124</v>
      </c>
      <c r="D391" s="142" t="s">
        <v>349</v>
      </c>
      <c r="E391" s="97">
        <v>558</v>
      </c>
      <c r="F391" s="100"/>
      <c r="G391" s="100"/>
      <c r="H391" s="236" t="str">
        <f>IF(MIN(F391:G391)&gt;=0,"","ERROR")</f>
        <v/>
      </c>
      <c r="I391" s="97">
        <v>558</v>
      </c>
      <c r="J391" s="284"/>
      <c r="K391" s="284"/>
      <c r="L391" s="332"/>
      <c r="M391" s="97"/>
      <c r="N391" s="304"/>
      <c r="O391" s="316"/>
      <c r="Q391" s="303"/>
      <c r="R391" s="303"/>
      <c r="V391" s="9"/>
    </row>
    <row r="392" spans="1:29" ht="15" customHeight="1" x14ac:dyDescent="0.25">
      <c r="A392" s="223"/>
      <c r="B392" s="219"/>
      <c r="C392" s="162" t="s">
        <v>145</v>
      </c>
      <c r="D392" s="145"/>
      <c r="E392" s="106">
        <v>193</v>
      </c>
      <c r="F392" s="209"/>
      <c r="G392" s="209"/>
      <c r="H392" s="34"/>
      <c r="I392" s="106">
        <v>193</v>
      </c>
      <c r="J392" s="297"/>
      <c r="K392" s="297"/>
      <c r="L392" s="332"/>
      <c r="M392" s="106"/>
      <c r="N392" s="304"/>
      <c r="O392" s="82"/>
      <c r="Q392" s="303"/>
      <c r="R392" s="303"/>
      <c r="V392" s="9"/>
    </row>
    <row r="393" spans="1:29" ht="15" customHeight="1" x14ac:dyDescent="0.25">
      <c r="A393" s="223"/>
      <c r="B393" s="219"/>
      <c r="C393" s="168" t="s">
        <v>128</v>
      </c>
      <c r="D393" s="142" t="s">
        <v>353</v>
      </c>
      <c r="E393" s="106">
        <v>346</v>
      </c>
      <c r="F393" s="100"/>
      <c r="G393" s="100"/>
      <c r="H393" s="236" t="str">
        <f>IF(MIN(F393:G393)&gt;=0,"","ERROR")</f>
        <v/>
      </c>
      <c r="I393" s="106">
        <v>346</v>
      </c>
      <c r="J393" s="284"/>
      <c r="K393" s="284"/>
      <c r="L393" s="332"/>
      <c r="M393" s="106"/>
      <c r="N393" s="304"/>
      <c r="O393" s="82"/>
      <c r="Q393" s="303"/>
      <c r="R393" s="303"/>
      <c r="V393" s="9"/>
    </row>
    <row r="394" spans="1:29" ht="15" customHeight="1" x14ac:dyDescent="0.25">
      <c r="A394" s="223"/>
      <c r="B394" s="219"/>
      <c r="C394" s="168" t="s">
        <v>124</v>
      </c>
      <c r="D394" s="142" t="s">
        <v>349</v>
      </c>
      <c r="E394" s="106">
        <v>345</v>
      </c>
      <c r="F394" s="100"/>
      <c r="G394" s="100"/>
      <c r="H394" s="236" t="str">
        <f>IF(MIN(F394:G394)&gt;=0,"","ERROR")</f>
        <v/>
      </c>
      <c r="I394" s="106">
        <v>345</v>
      </c>
      <c r="J394" s="284"/>
      <c r="K394" s="284"/>
      <c r="L394" s="332"/>
      <c r="M394" s="106"/>
      <c r="N394" s="304"/>
      <c r="O394" s="82"/>
      <c r="Q394" s="303"/>
      <c r="R394" s="303"/>
      <c r="V394" s="9"/>
    </row>
    <row r="395" spans="1:29" ht="15" customHeight="1" x14ac:dyDescent="0.25">
      <c r="A395" s="223"/>
      <c r="B395" s="219"/>
      <c r="C395" s="127" t="s">
        <v>269</v>
      </c>
      <c r="D395" s="145"/>
      <c r="E395" s="106">
        <v>194</v>
      </c>
      <c r="F395" s="209"/>
      <c r="G395" s="209"/>
      <c r="H395" s="34"/>
      <c r="I395" s="106">
        <v>194</v>
      </c>
      <c r="J395" s="297"/>
      <c r="K395" s="297"/>
      <c r="L395" s="332"/>
      <c r="M395" s="106"/>
      <c r="N395" s="304"/>
      <c r="O395" s="82"/>
      <c r="Q395" s="303"/>
      <c r="R395" s="303"/>
      <c r="V395" s="9"/>
    </row>
    <row r="396" spans="1:29" ht="15" customHeight="1" x14ac:dyDescent="0.25">
      <c r="A396" s="223"/>
      <c r="B396" s="219"/>
      <c r="C396" s="168" t="s">
        <v>128</v>
      </c>
      <c r="D396" s="142" t="s">
        <v>353</v>
      </c>
      <c r="E396" s="106">
        <v>348</v>
      </c>
      <c r="F396" s="100"/>
      <c r="G396" s="100"/>
      <c r="H396" s="236" t="str">
        <f>IF(MIN(F396:G396)&gt;=0,"","ERROR")</f>
        <v/>
      </c>
      <c r="I396" s="106">
        <v>348</v>
      </c>
      <c r="J396" s="284"/>
      <c r="K396" s="284"/>
      <c r="L396" s="332"/>
      <c r="M396" s="106"/>
      <c r="N396" s="304"/>
      <c r="O396" s="316"/>
      <c r="P396" s="316"/>
      <c r="Q396" s="303"/>
      <c r="R396" s="303"/>
      <c r="V396" s="9"/>
    </row>
    <row r="397" spans="1:29" ht="15" customHeight="1" x14ac:dyDescent="0.25">
      <c r="A397" s="223"/>
      <c r="B397" s="219"/>
      <c r="C397" s="168" t="s">
        <v>124</v>
      </c>
      <c r="D397" s="142" t="s">
        <v>349</v>
      </c>
      <c r="E397" s="106">
        <v>347</v>
      </c>
      <c r="F397" s="100"/>
      <c r="G397" s="100"/>
      <c r="H397" s="236" t="str">
        <f>IF(MIN(F397:G397)&gt;=0,"","ERROR")</f>
        <v/>
      </c>
      <c r="I397" s="106">
        <v>347</v>
      </c>
      <c r="J397" s="284"/>
      <c r="K397" s="284"/>
      <c r="L397" s="332"/>
      <c r="M397" s="106"/>
      <c r="N397" s="304"/>
      <c r="O397" s="316"/>
      <c r="P397" s="316"/>
      <c r="Q397" s="303"/>
      <c r="R397" s="303"/>
      <c r="V397" s="9"/>
    </row>
    <row r="398" spans="1:29" ht="15" customHeight="1" x14ac:dyDescent="0.25">
      <c r="A398" s="223"/>
      <c r="B398" s="219"/>
      <c r="C398" s="95" t="s">
        <v>72</v>
      </c>
      <c r="D398" s="145"/>
      <c r="E398" s="104">
        <v>195</v>
      </c>
      <c r="F398" s="100"/>
      <c r="G398" s="100"/>
      <c r="H398" s="34"/>
      <c r="I398" s="106">
        <v>195</v>
      </c>
      <c r="J398" s="296"/>
      <c r="K398" s="296"/>
      <c r="L398" s="332"/>
      <c r="M398" s="106"/>
      <c r="N398" s="304"/>
      <c r="O398" s="103" t="str">
        <f>IF(F398&gt;=SUM(F361:F365,F368:F369,F371:F372,F374:F375,F377:F378,F380:F381,F384:F385,F387:F388,F390:F391,F393:F394,F396:F397),"","ERROR")</f>
        <v/>
      </c>
      <c r="P398" s="103" t="str">
        <f>IF(G398&gt;=SUM(G361:G365,G368:G369,G371:G372,G374:G375,G377:G378,G380:G381,G384:G385,G387:G388,G390:G391,G393:G394,G396:G397),"","ERROR")</f>
        <v/>
      </c>
      <c r="Q398" s="303"/>
      <c r="R398" s="303"/>
      <c r="V398" s="9"/>
    </row>
    <row r="399" spans="1:29" ht="30" customHeight="1" x14ac:dyDescent="0.35">
      <c r="A399" s="223"/>
      <c r="B399" s="244"/>
      <c r="C399" s="4"/>
      <c r="D399" s="136"/>
      <c r="E399" s="136"/>
      <c r="F399" s="5"/>
      <c r="G399" s="34"/>
      <c r="H399" s="1"/>
      <c r="I399" s="106"/>
      <c r="J399" s="244"/>
      <c r="K399" s="244"/>
      <c r="L399" s="332"/>
      <c r="M399" s="106"/>
      <c r="N399" s="304"/>
      <c r="O399" s="116"/>
      <c r="Q399" s="303"/>
      <c r="R399" s="303"/>
      <c r="V399" s="9"/>
    </row>
    <row r="400" spans="1:29" s="3" customFormat="1" ht="30" customHeight="1" x14ac:dyDescent="0.25">
      <c r="A400" s="229"/>
      <c r="B400" s="365" t="s">
        <v>73</v>
      </c>
      <c r="C400" s="366"/>
      <c r="D400" s="369" t="s">
        <v>277</v>
      </c>
      <c r="E400" s="137"/>
      <c r="F400" s="356" t="s">
        <v>36</v>
      </c>
      <c r="G400" s="358" t="s">
        <v>102</v>
      </c>
      <c r="I400" s="106"/>
      <c r="J400" s="283"/>
      <c r="K400" s="283"/>
      <c r="L400" s="332"/>
      <c r="M400" s="106"/>
      <c r="N400" s="304"/>
      <c r="O400" s="358" t="s">
        <v>102</v>
      </c>
      <c r="Q400" s="303"/>
      <c r="R400" s="303"/>
    </row>
    <row r="401" spans="1:22" ht="15" customHeight="1" x14ac:dyDescent="0.25">
      <c r="A401" s="223"/>
      <c r="B401" s="219"/>
      <c r="C401" s="10"/>
      <c r="D401" s="370"/>
      <c r="E401" s="138"/>
      <c r="F401" s="357"/>
      <c r="G401" s="359"/>
      <c r="I401" s="106"/>
      <c r="J401" s="296"/>
      <c r="K401" s="296"/>
      <c r="L401" s="332"/>
      <c r="M401" s="106"/>
      <c r="N401" s="304"/>
      <c r="O401" s="359"/>
      <c r="Q401" s="303"/>
      <c r="R401" s="303"/>
      <c r="V401" s="9"/>
    </row>
    <row r="402" spans="1:22" ht="25" customHeight="1" x14ac:dyDescent="0.25">
      <c r="A402" s="223"/>
      <c r="B402" s="247"/>
      <c r="C402" s="10"/>
      <c r="D402" s="138"/>
      <c r="E402" s="202"/>
      <c r="F402" s="101" t="s">
        <v>6</v>
      </c>
      <c r="G402" s="34"/>
      <c r="I402" s="106"/>
      <c r="J402" s="296"/>
      <c r="K402" s="296"/>
      <c r="L402" s="332"/>
      <c r="M402" s="106"/>
      <c r="N402" s="304"/>
      <c r="O402" s="82"/>
      <c r="Q402" s="303"/>
      <c r="R402" s="303"/>
      <c r="V402" s="9"/>
    </row>
    <row r="403" spans="1:22" ht="15" customHeight="1" x14ac:dyDescent="0.25">
      <c r="A403" s="223"/>
      <c r="B403" s="219"/>
      <c r="C403" s="152" t="s">
        <v>291</v>
      </c>
      <c r="D403" s="145"/>
      <c r="E403" s="105"/>
      <c r="F403" s="143"/>
      <c r="G403" s="34"/>
      <c r="I403" s="106"/>
      <c r="J403" s="82"/>
      <c r="K403" s="82"/>
      <c r="L403" s="332"/>
      <c r="M403" s="106"/>
      <c r="N403" s="304"/>
      <c r="O403" s="82"/>
      <c r="Q403" s="303"/>
      <c r="R403" s="303"/>
      <c r="V403" s="9"/>
    </row>
    <row r="404" spans="1:22" ht="15" customHeight="1" x14ac:dyDescent="0.25">
      <c r="A404" s="223"/>
      <c r="B404" s="219"/>
      <c r="C404" s="31" t="s">
        <v>209</v>
      </c>
      <c r="D404" s="142" t="s">
        <v>354</v>
      </c>
      <c r="E404" s="106">
        <v>196</v>
      </c>
      <c r="F404" s="100"/>
      <c r="G404" s="236" t="str">
        <f>IF(F404&gt;=0,"","ERROR")</f>
        <v/>
      </c>
      <c r="I404" s="106">
        <v>196</v>
      </c>
      <c r="J404" s="297"/>
      <c r="K404" s="297"/>
      <c r="L404" s="332"/>
      <c r="M404" s="106"/>
      <c r="N404" s="304"/>
      <c r="O404" s="82"/>
      <c r="Q404" s="303"/>
      <c r="R404" s="303"/>
      <c r="V404" s="9"/>
    </row>
    <row r="405" spans="1:22" ht="15" customHeight="1" x14ac:dyDescent="0.25">
      <c r="A405" s="223"/>
      <c r="B405" s="219"/>
      <c r="C405" s="31" t="s">
        <v>194</v>
      </c>
      <c r="D405" s="145"/>
      <c r="E405" s="106">
        <v>197</v>
      </c>
      <c r="F405" s="208"/>
      <c r="G405" s="34"/>
      <c r="I405" s="106">
        <v>197</v>
      </c>
      <c r="J405" s="297"/>
      <c r="K405" s="297"/>
      <c r="L405" s="332"/>
      <c r="M405" s="106"/>
      <c r="N405" s="304"/>
      <c r="O405" s="82"/>
      <c r="Q405" s="303"/>
      <c r="R405" s="303"/>
      <c r="V405" s="9"/>
    </row>
    <row r="406" spans="1:22" ht="15" customHeight="1" x14ac:dyDescent="0.25">
      <c r="A406" s="223"/>
      <c r="B406" s="219"/>
      <c r="C406" s="127" t="s">
        <v>128</v>
      </c>
      <c r="D406" s="142" t="s">
        <v>354</v>
      </c>
      <c r="E406" s="106">
        <v>350</v>
      </c>
      <c r="F406" s="100"/>
      <c r="G406" s="236" t="str">
        <f>IF(F406&gt;=0,"","ERROR")</f>
        <v/>
      </c>
      <c r="I406" s="106">
        <v>350</v>
      </c>
      <c r="J406" s="284"/>
      <c r="K406" s="284"/>
      <c r="L406" s="332"/>
      <c r="M406" s="106"/>
      <c r="N406" s="304"/>
      <c r="O406" s="316"/>
      <c r="Q406" s="303"/>
      <c r="R406" s="303"/>
      <c r="V406" s="9"/>
    </row>
    <row r="407" spans="1:22" ht="15" customHeight="1" x14ac:dyDescent="0.25">
      <c r="A407" s="223"/>
      <c r="B407" s="219"/>
      <c r="C407" s="127" t="s">
        <v>124</v>
      </c>
      <c r="D407" s="142" t="s">
        <v>349</v>
      </c>
      <c r="E407" s="106">
        <v>349</v>
      </c>
      <c r="F407" s="100"/>
      <c r="G407" s="236" t="str">
        <f>IF(F407&gt;=0,"","ERROR")</f>
        <v/>
      </c>
      <c r="I407" s="106">
        <v>349</v>
      </c>
      <c r="J407" s="284"/>
      <c r="K407" s="284"/>
      <c r="L407" s="332"/>
      <c r="M407" s="106"/>
      <c r="N407" s="304"/>
      <c r="O407" s="316"/>
      <c r="Q407" s="303"/>
      <c r="R407" s="303"/>
      <c r="V407" s="9"/>
    </row>
    <row r="408" spans="1:22" ht="15" customHeight="1" x14ac:dyDescent="0.25">
      <c r="A408" s="223"/>
      <c r="B408" s="219"/>
      <c r="C408" s="31" t="s">
        <v>187</v>
      </c>
      <c r="D408" s="145"/>
      <c r="E408" s="106">
        <v>198</v>
      </c>
      <c r="F408" s="208"/>
      <c r="G408" s="34"/>
      <c r="I408" s="106">
        <v>198</v>
      </c>
      <c r="J408" s="297"/>
      <c r="K408" s="297"/>
      <c r="L408" s="332"/>
      <c r="M408" s="106"/>
      <c r="N408" s="304"/>
      <c r="O408" s="82"/>
      <c r="Q408" s="303"/>
      <c r="R408" s="303"/>
      <c r="V408" s="9"/>
    </row>
    <row r="409" spans="1:22" ht="15" customHeight="1" x14ac:dyDescent="0.25">
      <c r="A409" s="223"/>
      <c r="B409" s="219"/>
      <c r="C409" s="127" t="s">
        <v>128</v>
      </c>
      <c r="D409" s="142" t="s">
        <v>355</v>
      </c>
      <c r="E409" s="106">
        <v>352</v>
      </c>
      <c r="F409" s="100"/>
      <c r="G409" s="320"/>
      <c r="I409" s="106">
        <v>352</v>
      </c>
      <c r="J409" s="284"/>
      <c r="K409" s="284"/>
      <c r="L409" s="332"/>
      <c r="M409" s="106"/>
      <c r="N409" s="304"/>
      <c r="O409" s="316"/>
      <c r="P409" s="316"/>
      <c r="Q409" s="303"/>
      <c r="R409" s="303"/>
      <c r="V409" s="9"/>
    </row>
    <row r="410" spans="1:22" ht="15" customHeight="1" x14ac:dyDescent="0.25">
      <c r="A410" s="223"/>
      <c r="B410" s="219"/>
      <c r="C410" s="127" t="s">
        <v>124</v>
      </c>
      <c r="D410" s="142" t="s">
        <v>349</v>
      </c>
      <c r="E410" s="106">
        <v>351</v>
      </c>
      <c r="F410" s="100"/>
      <c r="G410" s="236" t="str">
        <f>IF(F410&gt;=0,"","ERROR")</f>
        <v/>
      </c>
      <c r="I410" s="106">
        <v>351</v>
      </c>
      <c r="J410" s="284"/>
      <c r="K410" s="284"/>
      <c r="L410" s="332"/>
      <c r="M410" s="106"/>
      <c r="N410" s="304"/>
      <c r="O410" s="316"/>
      <c r="P410" s="316"/>
      <c r="Q410" s="303"/>
      <c r="R410" s="303"/>
      <c r="V410" s="9"/>
    </row>
    <row r="411" spans="1:22" ht="15" customHeight="1" x14ac:dyDescent="0.25">
      <c r="A411" s="223"/>
      <c r="B411" s="219"/>
      <c r="C411" s="31" t="s">
        <v>210</v>
      </c>
      <c r="D411" s="142" t="s">
        <v>356</v>
      </c>
      <c r="E411" s="106">
        <v>199</v>
      </c>
      <c r="F411" s="100"/>
      <c r="G411" s="320"/>
      <c r="I411" s="106">
        <v>199</v>
      </c>
      <c r="J411" s="297"/>
      <c r="K411" s="297"/>
      <c r="L411" s="332"/>
      <c r="M411" s="106"/>
      <c r="N411" s="304"/>
      <c r="O411" s="82"/>
      <c r="Q411" s="303"/>
      <c r="R411" s="303"/>
      <c r="V411" s="9"/>
    </row>
    <row r="412" spans="1:22" ht="15" customHeight="1" x14ac:dyDescent="0.25">
      <c r="A412" s="223"/>
      <c r="B412" s="219"/>
      <c r="C412" s="31" t="s">
        <v>193</v>
      </c>
      <c r="D412" s="145"/>
      <c r="E412" s="106"/>
      <c r="F412" s="160"/>
      <c r="G412" s="34"/>
      <c r="I412" s="106"/>
      <c r="J412" s="297"/>
      <c r="K412" s="297"/>
      <c r="L412" s="332"/>
      <c r="M412" s="106"/>
      <c r="N412" s="304"/>
      <c r="O412" s="82"/>
      <c r="Q412" s="303"/>
      <c r="R412" s="303"/>
      <c r="V412" s="9"/>
    </row>
    <row r="413" spans="1:22" ht="15" customHeight="1" x14ac:dyDescent="0.25">
      <c r="A413" s="223"/>
      <c r="B413" s="219"/>
      <c r="C413" s="127" t="s">
        <v>211</v>
      </c>
      <c r="D413" s="145"/>
      <c r="E413" s="106">
        <v>200</v>
      </c>
      <c r="F413" s="208"/>
      <c r="G413" s="34"/>
      <c r="I413" s="106">
        <v>200</v>
      </c>
      <c r="J413" s="297"/>
      <c r="K413" s="297"/>
      <c r="L413" s="332"/>
      <c r="M413" s="106"/>
      <c r="N413" s="304"/>
      <c r="O413" s="82"/>
      <c r="Q413" s="303"/>
      <c r="R413" s="303"/>
      <c r="V413" s="9"/>
    </row>
    <row r="414" spans="1:22" ht="15" customHeight="1" x14ac:dyDescent="0.25">
      <c r="A414" s="223"/>
      <c r="B414" s="219"/>
      <c r="C414" s="168" t="s">
        <v>128</v>
      </c>
      <c r="D414" s="142" t="s">
        <v>357</v>
      </c>
      <c r="E414" s="106">
        <v>354</v>
      </c>
      <c r="F414" s="100"/>
      <c r="G414" s="236" t="str">
        <f>IF(F414&gt;=0,"","ERROR")</f>
        <v/>
      </c>
      <c r="I414" s="106">
        <v>354</v>
      </c>
      <c r="J414" s="284"/>
      <c r="K414" s="284"/>
      <c r="L414" s="332"/>
      <c r="M414" s="106"/>
      <c r="N414" s="304"/>
      <c r="O414" s="316"/>
      <c r="Q414" s="303"/>
      <c r="R414" s="303"/>
      <c r="V414" s="9"/>
    </row>
    <row r="415" spans="1:22" s="77" customFormat="1" ht="15" customHeight="1" x14ac:dyDescent="0.25">
      <c r="A415" s="223"/>
      <c r="B415" s="219"/>
      <c r="C415" s="167" t="s">
        <v>146</v>
      </c>
      <c r="D415" s="145"/>
      <c r="E415" s="97">
        <v>559</v>
      </c>
      <c r="F415" s="100"/>
      <c r="G415" s="236" t="str">
        <f>IF(AND(F415&lt;=F414,F415&gt;=0),"","ERROR")</f>
        <v/>
      </c>
      <c r="I415" s="97">
        <v>559</v>
      </c>
      <c r="J415" s="297"/>
      <c r="K415" s="297"/>
      <c r="L415" s="332"/>
      <c r="M415" s="97"/>
      <c r="N415" s="304"/>
      <c r="O415" s="82"/>
      <c r="Q415" s="303"/>
      <c r="R415" s="303"/>
    </row>
    <row r="416" spans="1:22" s="77" customFormat="1" ht="15" customHeight="1" x14ac:dyDescent="0.25">
      <c r="A416" s="223"/>
      <c r="B416" s="219"/>
      <c r="C416" s="168" t="s">
        <v>124</v>
      </c>
      <c r="D416" s="142" t="s">
        <v>349</v>
      </c>
      <c r="E416" s="97">
        <v>353</v>
      </c>
      <c r="F416" s="100"/>
      <c r="G416" s="236" t="str">
        <f>IF(F416&gt;=0,"","ERROR")</f>
        <v/>
      </c>
      <c r="I416" s="97">
        <v>353</v>
      </c>
      <c r="J416" s="284"/>
      <c r="K416" s="284"/>
      <c r="L416" s="332"/>
      <c r="M416" s="97"/>
      <c r="N416" s="304"/>
      <c r="O416" s="316"/>
      <c r="P416" s="316"/>
      <c r="Q416" s="303"/>
      <c r="R416" s="303"/>
    </row>
    <row r="417" spans="1:22" s="77" customFormat="1" ht="15" customHeight="1" x14ac:dyDescent="0.25">
      <c r="A417" s="223"/>
      <c r="B417" s="219"/>
      <c r="C417" s="167" t="s">
        <v>146</v>
      </c>
      <c r="D417" s="145"/>
      <c r="E417" s="97">
        <v>560</v>
      </c>
      <c r="F417" s="100"/>
      <c r="G417" s="236" t="str">
        <f>IF(AND(F417&lt;=F416,F417&gt;=0),"","ERROR")</f>
        <v/>
      </c>
      <c r="I417" s="97">
        <v>560</v>
      </c>
      <c r="J417" s="284"/>
      <c r="K417" s="284"/>
      <c r="L417" s="332"/>
      <c r="M417" s="97"/>
      <c r="N417" s="304"/>
      <c r="O417" s="316"/>
      <c r="P417" s="316"/>
      <c r="Q417" s="303"/>
      <c r="R417" s="303"/>
    </row>
    <row r="418" spans="1:22" ht="15" customHeight="1" x14ac:dyDescent="0.25">
      <c r="A418" s="223"/>
      <c r="B418" s="219"/>
      <c r="C418" s="127" t="s">
        <v>74</v>
      </c>
      <c r="D418" s="142" t="s">
        <v>357</v>
      </c>
      <c r="E418" s="97">
        <v>201</v>
      </c>
      <c r="F418" s="100"/>
      <c r="G418" s="236" t="str">
        <f>IF(F418&gt;=0,"","ERROR")</f>
        <v/>
      </c>
      <c r="I418" s="97">
        <v>201</v>
      </c>
      <c r="J418" s="297"/>
      <c r="K418" s="297"/>
      <c r="L418" s="332"/>
      <c r="M418" s="97"/>
      <c r="N418" s="304"/>
      <c r="O418" s="82"/>
      <c r="Q418" s="303"/>
      <c r="R418" s="303"/>
      <c r="V418" s="9"/>
    </row>
    <row r="419" spans="1:22" ht="15" customHeight="1" x14ac:dyDescent="0.25">
      <c r="A419" s="223"/>
      <c r="B419" s="219"/>
      <c r="C419" s="127" t="s">
        <v>212</v>
      </c>
      <c r="D419" s="145"/>
      <c r="E419" s="97">
        <v>202</v>
      </c>
      <c r="F419" s="208"/>
      <c r="G419" s="34"/>
      <c r="I419" s="97">
        <v>202</v>
      </c>
      <c r="J419" s="297"/>
      <c r="K419" s="297"/>
      <c r="L419" s="332"/>
      <c r="M419" s="97"/>
      <c r="N419" s="304"/>
      <c r="O419" s="82"/>
      <c r="Q419" s="303"/>
      <c r="R419" s="303"/>
      <c r="V419" s="9"/>
    </row>
    <row r="420" spans="1:22" ht="15" customHeight="1" x14ac:dyDescent="0.25">
      <c r="A420" s="223"/>
      <c r="B420" s="219"/>
      <c r="C420" s="168" t="s">
        <v>128</v>
      </c>
      <c r="D420" s="142" t="s">
        <v>356</v>
      </c>
      <c r="E420" s="97">
        <v>356</v>
      </c>
      <c r="F420" s="100"/>
      <c r="G420" s="236" t="str">
        <f>IF(F420&gt;=0,"","ERROR")</f>
        <v/>
      </c>
      <c r="I420" s="97">
        <v>356</v>
      </c>
      <c r="J420" s="284"/>
      <c r="K420" s="284"/>
      <c r="L420" s="332"/>
      <c r="M420" s="97"/>
      <c r="N420" s="304"/>
      <c r="O420" s="316"/>
      <c r="P420" s="316"/>
      <c r="Q420" s="303"/>
      <c r="R420" s="303"/>
      <c r="V420" s="9"/>
    </row>
    <row r="421" spans="1:22" s="77" customFormat="1" ht="15" customHeight="1" x14ac:dyDescent="0.25">
      <c r="A421" s="223"/>
      <c r="B421" s="219"/>
      <c r="C421" s="167" t="s">
        <v>146</v>
      </c>
      <c r="D421" s="145"/>
      <c r="E421" s="97">
        <v>561</v>
      </c>
      <c r="F421" s="100"/>
      <c r="G421" s="236" t="str">
        <f>IF(AND(F421&lt;=F420,F421&gt;=0),"","ERROR")</f>
        <v/>
      </c>
      <c r="I421" s="97">
        <v>561</v>
      </c>
      <c r="J421" s="297"/>
      <c r="K421" s="297"/>
      <c r="L421" s="332"/>
      <c r="M421" s="97"/>
      <c r="N421" s="304"/>
      <c r="O421" s="82"/>
      <c r="Q421" s="303"/>
      <c r="R421" s="303"/>
    </row>
    <row r="422" spans="1:22" s="77" customFormat="1" ht="15" customHeight="1" x14ac:dyDescent="0.25">
      <c r="A422" s="223"/>
      <c r="B422" s="219"/>
      <c r="C422" s="168" t="s">
        <v>124</v>
      </c>
      <c r="D422" s="142" t="s">
        <v>349</v>
      </c>
      <c r="E422" s="97">
        <v>355</v>
      </c>
      <c r="F422" s="100"/>
      <c r="G422" s="236" t="str">
        <f>IF(F422&gt;=0,"","ERROR")</f>
        <v/>
      </c>
      <c r="I422" s="97">
        <v>355</v>
      </c>
      <c r="J422" s="284"/>
      <c r="K422" s="284"/>
      <c r="L422" s="332"/>
      <c r="M422" s="97"/>
      <c r="N422" s="304"/>
      <c r="O422" s="316"/>
      <c r="P422" s="316"/>
      <c r="Q422" s="303"/>
      <c r="R422" s="303"/>
    </row>
    <row r="423" spans="1:22" s="77" customFormat="1" ht="15" customHeight="1" x14ac:dyDescent="0.25">
      <c r="A423" s="223"/>
      <c r="B423" s="219"/>
      <c r="C423" s="167" t="s">
        <v>146</v>
      </c>
      <c r="D423" s="145"/>
      <c r="E423" s="97">
        <v>562</v>
      </c>
      <c r="F423" s="100"/>
      <c r="G423" s="236" t="str">
        <f>IF(F423&lt;=F422,"","ERROR")</f>
        <v/>
      </c>
      <c r="I423" s="97">
        <v>562</v>
      </c>
      <c r="J423" s="284"/>
      <c r="K423" s="284"/>
      <c r="L423" s="332"/>
      <c r="M423" s="97"/>
      <c r="N423" s="304"/>
      <c r="O423" s="316"/>
      <c r="P423" s="316"/>
      <c r="Q423" s="303"/>
      <c r="R423" s="303"/>
    </row>
    <row r="424" spans="1:22" ht="15" customHeight="1" x14ac:dyDescent="0.25">
      <c r="A424" s="223"/>
      <c r="B424" s="219"/>
      <c r="C424" s="31" t="s">
        <v>213</v>
      </c>
      <c r="D424" s="145"/>
      <c r="E424" s="106">
        <v>203</v>
      </c>
      <c r="F424" s="208"/>
      <c r="G424" s="34"/>
      <c r="I424" s="106">
        <v>203</v>
      </c>
      <c r="J424" s="297"/>
      <c r="K424" s="297"/>
      <c r="L424" s="332"/>
      <c r="M424" s="106"/>
      <c r="N424" s="304"/>
      <c r="O424" s="82"/>
      <c r="Q424" s="303"/>
      <c r="R424" s="303"/>
      <c r="V424" s="9"/>
    </row>
    <row r="425" spans="1:22" ht="15" customHeight="1" x14ac:dyDescent="0.25">
      <c r="A425" s="223"/>
      <c r="B425" s="219"/>
      <c r="C425" s="127" t="s">
        <v>128</v>
      </c>
      <c r="D425" s="142" t="s">
        <v>355</v>
      </c>
      <c r="E425" s="106">
        <v>358</v>
      </c>
      <c r="F425" s="100"/>
      <c r="G425" s="320"/>
      <c r="I425" s="106">
        <v>358</v>
      </c>
      <c r="J425" s="284"/>
      <c r="K425" s="284"/>
      <c r="L425" s="332"/>
      <c r="M425" s="106"/>
      <c r="N425" s="304"/>
      <c r="O425" s="316"/>
      <c r="P425" s="316"/>
      <c r="Q425" s="303"/>
      <c r="R425" s="303"/>
      <c r="V425" s="9"/>
    </row>
    <row r="426" spans="1:22" ht="15" customHeight="1" x14ac:dyDescent="0.25">
      <c r="A426" s="225"/>
      <c r="B426" s="82"/>
      <c r="C426" s="168" t="s">
        <v>127</v>
      </c>
      <c r="D426" s="145"/>
      <c r="E426" s="106">
        <v>359</v>
      </c>
      <c r="F426" s="100"/>
      <c r="G426" s="236" t="str">
        <f>IF(AND(F426&lt;=F425,F426&gt;=0),"","ERROR")</f>
        <v/>
      </c>
      <c r="I426" s="106">
        <v>359</v>
      </c>
      <c r="L426" s="332"/>
      <c r="M426" s="106"/>
      <c r="N426" s="304"/>
      <c r="O426" s="316"/>
      <c r="P426" s="316"/>
      <c r="Q426" s="303"/>
      <c r="R426" s="303"/>
      <c r="V426" s="9"/>
    </row>
    <row r="427" spans="1:22" ht="15" customHeight="1" x14ac:dyDescent="0.25">
      <c r="A427" s="225"/>
      <c r="B427" s="82"/>
      <c r="C427" s="190" t="s">
        <v>124</v>
      </c>
      <c r="D427" s="142" t="s">
        <v>349</v>
      </c>
      <c r="E427" s="106">
        <v>357</v>
      </c>
      <c r="F427" s="100"/>
      <c r="G427" s="236" t="str">
        <f>IF(F427&gt;=0,"","ERROR")</f>
        <v/>
      </c>
      <c r="I427" s="106">
        <v>357</v>
      </c>
      <c r="L427" s="332"/>
      <c r="M427" s="106"/>
      <c r="N427" s="304"/>
      <c r="O427" s="316"/>
      <c r="P427" s="316"/>
      <c r="Q427" s="303"/>
      <c r="R427" s="303"/>
      <c r="V427" s="9"/>
    </row>
    <row r="428" spans="1:22" ht="15" customHeight="1" x14ac:dyDescent="0.25">
      <c r="A428" s="225"/>
      <c r="B428" s="82"/>
      <c r="C428" s="168" t="s">
        <v>127</v>
      </c>
      <c r="D428" s="145"/>
      <c r="E428" s="106">
        <v>204</v>
      </c>
      <c r="F428" s="100"/>
      <c r="G428" s="236" t="str">
        <f>IF(AND(F428&lt;=F427,F428&gt;=0),"","ERROR")</f>
        <v/>
      </c>
      <c r="I428" s="106">
        <v>204</v>
      </c>
      <c r="L428" s="332"/>
      <c r="M428" s="106"/>
      <c r="N428" s="304"/>
      <c r="O428" s="82"/>
      <c r="Q428" s="303"/>
      <c r="R428" s="303"/>
      <c r="V428" s="9"/>
    </row>
    <row r="429" spans="1:22" ht="15" customHeight="1" x14ac:dyDescent="0.25">
      <c r="A429" s="223"/>
      <c r="B429" s="219"/>
      <c r="C429" s="95" t="s">
        <v>75</v>
      </c>
      <c r="D429" s="145"/>
      <c r="E429" s="104">
        <v>205</v>
      </c>
      <c r="F429" s="100"/>
      <c r="G429" s="34"/>
      <c r="I429" s="106">
        <v>205</v>
      </c>
      <c r="L429" s="332"/>
      <c r="M429" s="106"/>
      <c r="N429" s="304"/>
      <c r="O429" s="103" t="str">
        <f>IF(ABS(F429-SUM(F404,F406:F407,F409:F411,F414,F416,F418,F420,F422,F425,F427))&gt;0.5,"ERROR","")</f>
        <v/>
      </c>
      <c r="Q429" s="303"/>
      <c r="R429" s="303"/>
      <c r="V429" s="9"/>
    </row>
    <row r="430" spans="1:22" ht="30" customHeight="1" x14ac:dyDescent="0.35">
      <c r="A430" s="223"/>
      <c r="B430" s="244"/>
      <c r="C430" s="4"/>
      <c r="D430" s="136"/>
      <c r="E430" s="136"/>
      <c r="F430" s="5"/>
      <c r="G430" s="34"/>
      <c r="H430" s="1"/>
      <c r="I430" s="106"/>
      <c r="L430" s="332"/>
      <c r="M430" s="106"/>
      <c r="N430" s="304"/>
      <c r="O430" s="116"/>
      <c r="Q430" s="303"/>
      <c r="R430" s="303"/>
      <c r="V430" s="9"/>
    </row>
    <row r="431" spans="1:22" ht="30" customHeight="1" x14ac:dyDescent="0.25">
      <c r="A431" s="223"/>
      <c r="B431" s="365" t="s">
        <v>76</v>
      </c>
      <c r="C431" s="366"/>
      <c r="D431" s="369" t="s">
        <v>277</v>
      </c>
      <c r="E431" s="137"/>
      <c r="F431" s="356" t="s">
        <v>36</v>
      </c>
      <c r="G431" s="358" t="s">
        <v>102</v>
      </c>
      <c r="I431" s="106"/>
      <c r="L431" s="332"/>
      <c r="M431" s="106"/>
      <c r="N431" s="304"/>
      <c r="O431" s="82"/>
      <c r="Q431" s="303"/>
      <c r="R431" s="303"/>
      <c r="V431" s="9"/>
    </row>
    <row r="432" spans="1:22" ht="15" customHeight="1" x14ac:dyDescent="0.3">
      <c r="A432" s="223"/>
      <c r="B432" s="215"/>
      <c r="C432" s="192"/>
      <c r="D432" s="370"/>
      <c r="E432" s="138"/>
      <c r="F432" s="357"/>
      <c r="G432" s="359"/>
      <c r="I432" s="106"/>
      <c r="L432" s="332"/>
      <c r="M432" s="106"/>
      <c r="N432" s="304"/>
      <c r="O432" s="82"/>
      <c r="Q432" s="303"/>
      <c r="R432" s="303"/>
      <c r="V432" s="9"/>
    </row>
    <row r="433" spans="1:22" ht="15" customHeight="1" x14ac:dyDescent="0.25">
      <c r="A433" s="223"/>
      <c r="B433" s="215"/>
      <c r="C433" s="88" t="s">
        <v>214</v>
      </c>
      <c r="D433" s="145"/>
      <c r="E433" s="105"/>
      <c r="F433" s="184"/>
      <c r="G433" s="34"/>
      <c r="I433" s="106"/>
      <c r="L433" s="332"/>
      <c r="M433" s="106"/>
      <c r="N433" s="304"/>
      <c r="O433" s="82"/>
      <c r="Q433" s="303"/>
      <c r="R433" s="303"/>
      <c r="V433" s="9"/>
    </row>
    <row r="434" spans="1:22" ht="15" customHeight="1" x14ac:dyDescent="0.25">
      <c r="A434" s="223"/>
      <c r="B434" s="82"/>
      <c r="C434" s="31" t="s">
        <v>215</v>
      </c>
      <c r="D434" s="142" t="s">
        <v>358</v>
      </c>
      <c r="E434" s="106">
        <v>206</v>
      </c>
      <c r="F434" s="100"/>
      <c r="G434" s="320"/>
      <c r="I434" s="106">
        <v>206</v>
      </c>
      <c r="L434" s="332"/>
      <c r="M434" s="106"/>
      <c r="N434" s="304"/>
      <c r="O434" s="82"/>
      <c r="Q434" s="303"/>
      <c r="R434" s="303"/>
      <c r="V434" s="9"/>
    </row>
    <row r="435" spans="1:22" ht="15" customHeight="1" x14ac:dyDescent="0.25">
      <c r="A435" s="223"/>
      <c r="B435" s="219"/>
      <c r="C435" s="31" t="s">
        <v>216</v>
      </c>
      <c r="D435" s="145"/>
      <c r="E435" s="106">
        <v>207</v>
      </c>
      <c r="F435" s="208"/>
      <c r="G435" s="34"/>
      <c r="I435" s="106">
        <v>207</v>
      </c>
      <c r="L435" s="332"/>
      <c r="M435" s="106"/>
      <c r="N435" s="304"/>
      <c r="O435" s="82"/>
      <c r="Q435" s="303"/>
      <c r="R435" s="303"/>
      <c r="V435" s="9"/>
    </row>
    <row r="436" spans="1:22" ht="15" customHeight="1" x14ac:dyDescent="0.25">
      <c r="A436" s="223"/>
      <c r="B436" s="219"/>
      <c r="C436" s="127" t="s">
        <v>128</v>
      </c>
      <c r="D436" s="142" t="s">
        <v>359</v>
      </c>
      <c r="E436" s="106">
        <v>361</v>
      </c>
      <c r="F436" s="100"/>
      <c r="G436" s="236" t="str">
        <f>IF(F436&gt;=0,"","ERROR")</f>
        <v/>
      </c>
      <c r="I436" s="106">
        <v>361</v>
      </c>
      <c r="L436" s="332"/>
      <c r="M436" s="106"/>
      <c r="N436" s="304"/>
      <c r="O436" s="316"/>
      <c r="Q436" s="303"/>
      <c r="R436" s="303"/>
      <c r="V436" s="9"/>
    </row>
    <row r="437" spans="1:22" ht="15" customHeight="1" x14ac:dyDescent="0.25">
      <c r="A437" s="223"/>
      <c r="B437" s="219"/>
      <c r="C437" s="127" t="s">
        <v>124</v>
      </c>
      <c r="D437" s="142" t="s">
        <v>349</v>
      </c>
      <c r="E437" s="106">
        <v>360</v>
      </c>
      <c r="F437" s="100"/>
      <c r="G437" s="236" t="str">
        <f>IF(F437&gt;=0,"","ERROR")</f>
        <v/>
      </c>
      <c r="I437" s="106">
        <v>360</v>
      </c>
      <c r="L437" s="332"/>
      <c r="M437" s="106"/>
      <c r="N437" s="304"/>
      <c r="O437" s="316"/>
      <c r="Q437" s="303"/>
      <c r="R437" s="303"/>
      <c r="V437" s="9"/>
    </row>
    <row r="438" spans="1:22" ht="15" customHeight="1" x14ac:dyDescent="0.25">
      <c r="A438" s="223"/>
      <c r="B438" s="219"/>
      <c r="C438" s="31" t="s">
        <v>217</v>
      </c>
      <c r="D438" s="145"/>
      <c r="E438" s="106">
        <v>208</v>
      </c>
      <c r="F438" s="208"/>
      <c r="G438" s="34"/>
      <c r="I438" s="106">
        <v>208</v>
      </c>
      <c r="L438" s="332"/>
      <c r="M438" s="106"/>
      <c r="N438" s="304"/>
      <c r="O438" s="82"/>
      <c r="Q438" s="303"/>
      <c r="R438" s="303"/>
      <c r="V438" s="9"/>
    </row>
    <row r="439" spans="1:22" ht="15" customHeight="1" x14ac:dyDescent="0.25">
      <c r="A439" s="223"/>
      <c r="B439" s="219"/>
      <c r="C439" s="127" t="s">
        <v>128</v>
      </c>
      <c r="D439" s="142" t="s">
        <v>360</v>
      </c>
      <c r="E439" s="106">
        <v>363</v>
      </c>
      <c r="F439" s="100"/>
      <c r="G439" s="236" t="str">
        <f>IF(F439&gt;=0,"","ERROR")</f>
        <v/>
      </c>
      <c r="I439" s="106">
        <v>363</v>
      </c>
      <c r="L439" s="332"/>
      <c r="M439" s="106"/>
      <c r="N439" s="304"/>
      <c r="O439" s="316"/>
      <c r="Q439" s="303"/>
      <c r="R439" s="303"/>
      <c r="V439" s="9"/>
    </row>
    <row r="440" spans="1:22" ht="15" customHeight="1" x14ac:dyDescent="0.25">
      <c r="A440" s="223"/>
      <c r="B440" s="219"/>
      <c r="C440" s="168" t="s">
        <v>147</v>
      </c>
      <c r="D440" s="145"/>
      <c r="E440" s="97">
        <v>563</v>
      </c>
      <c r="F440" s="100"/>
      <c r="G440" s="236" t="str">
        <f>IF(AND(F440&lt;=F439,F440&gt;=0),"","ERROR")</f>
        <v/>
      </c>
      <c r="I440" s="97">
        <v>563</v>
      </c>
      <c r="L440" s="332"/>
      <c r="M440" s="97"/>
      <c r="N440" s="304"/>
      <c r="O440" s="82"/>
      <c r="Q440" s="303"/>
      <c r="R440" s="303"/>
      <c r="V440" s="9"/>
    </row>
    <row r="441" spans="1:22" ht="15" customHeight="1" x14ac:dyDescent="0.25">
      <c r="A441" s="223"/>
      <c r="B441" s="219"/>
      <c r="C441" s="127" t="s">
        <v>124</v>
      </c>
      <c r="D441" s="142" t="s">
        <v>349</v>
      </c>
      <c r="E441" s="97">
        <v>362</v>
      </c>
      <c r="F441" s="100"/>
      <c r="G441" s="236" t="str">
        <f>IF(F441&gt;=0,"","ERROR")</f>
        <v/>
      </c>
      <c r="I441" s="97">
        <v>362</v>
      </c>
      <c r="L441" s="332"/>
      <c r="M441" s="97"/>
      <c r="N441" s="304"/>
      <c r="O441" s="316"/>
      <c r="P441" s="316"/>
      <c r="Q441" s="303"/>
      <c r="R441" s="303"/>
      <c r="V441" s="9"/>
    </row>
    <row r="442" spans="1:22" ht="15" customHeight="1" x14ac:dyDescent="0.25">
      <c r="A442" s="223"/>
      <c r="B442" s="219"/>
      <c r="C442" s="193" t="s">
        <v>147</v>
      </c>
      <c r="D442" s="145"/>
      <c r="E442" s="97">
        <v>564</v>
      </c>
      <c r="F442" s="100"/>
      <c r="G442" s="236" t="str">
        <f>IF(AND(F442&lt;=F441,F442&gt;=0),"","ERROR")</f>
        <v/>
      </c>
      <c r="I442" s="97">
        <v>564</v>
      </c>
      <c r="L442" s="332"/>
      <c r="M442" s="97"/>
      <c r="N442" s="304"/>
      <c r="O442" s="316"/>
      <c r="P442" s="316"/>
      <c r="Q442" s="303"/>
      <c r="R442" s="303"/>
      <c r="V442" s="9"/>
    </row>
    <row r="443" spans="1:22" ht="15" customHeight="1" x14ac:dyDescent="0.25">
      <c r="A443" s="223"/>
      <c r="B443" s="219"/>
      <c r="C443" s="95" t="s">
        <v>77</v>
      </c>
      <c r="D443" s="145"/>
      <c r="E443" s="104">
        <v>209</v>
      </c>
      <c r="F443" s="100"/>
      <c r="G443" s="34"/>
      <c r="I443" s="106">
        <v>209</v>
      </c>
      <c r="L443" s="332"/>
      <c r="M443" s="106"/>
      <c r="N443" s="278"/>
      <c r="O443" s="103" t="str">
        <f>IF(ABS(F443-SUM(F434,F436:F437,F439,F441))&gt;0.5,"ERROR","")</f>
        <v/>
      </c>
      <c r="Q443" s="303"/>
      <c r="R443" s="303"/>
      <c r="V443" s="9"/>
    </row>
    <row r="444" spans="1:22" ht="15" customHeight="1" x14ac:dyDescent="0.3">
      <c r="A444" s="223"/>
      <c r="B444" s="215"/>
      <c r="C444" s="194"/>
      <c r="D444" s="200"/>
      <c r="E444" s="99"/>
      <c r="F444" s="7"/>
      <c r="G444" s="320"/>
      <c r="H444" s="320"/>
      <c r="I444" s="106"/>
      <c r="L444" s="332"/>
      <c r="M444" s="106"/>
      <c r="N444" s="278"/>
      <c r="O444" s="82"/>
      <c r="Q444" s="303"/>
      <c r="R444" s="303"/>
      <c r="V444" s="9"/>
    </row>
    <row r="445" spans="1:22" ht="15" customHeight="1" x14ac:dyDescent="0.35">
      <c r="A445" s="223"/>
      <c r="B445" s="254" t="s">
        <v>80</v>
      </c>
      <c r="C445" s="80"/>
      <c r="D445" s="135"/>
      <c r="E445" s="135"/>
      <c r="F445" s="80"/>
      <c r="G445" s="80"/>
      <c r="H445" s="80"/>
      <c r="I445" s="106"/>
      <c r="L445" s="332"/>
      <c r="M445" s="106"/>
      <c r="N445" s="278"/>
      <c r="O445" s="117"/>
      <c r="Q445" s="303"/>
      <c r="R445" s="303"/>
      <c r="V445" s="9"/>
    </row>
    <row r="446" spans="1:22" ht="15" customHeight="1" x14ac:dyDescent="0.3">
      <c r="A446" s="223"/>
      <c r="B446" s="251"/>
      <c r="C446" s="194"/>
      <c r="D446" s="200"/>
      <c r="E446" s="21"/>
      <c r="F446" s="22"/>
      <c r="G446" s="23"/>
      <c r="H446" s="320"/>
      <c r="I446" s="106"/>
      <c r="L446" s="332"/>
      <c r="M446" s="106"/>
      <c r="N446" s="278"/>
      <c r="O446" s="82"/>
      <c r="Q446" s="303"/>
      <c r="R446" s="303"/>
      <c r="V446" s="9"/>
    </row>
    <row r="447" spans="1:22" ht="43.5" customHeight="1" x14ac:dyDescent="0.3">
      <c r="A447" s="223"/>
      <c r="B447" s="215"/>
      <c r="C447" s="191"/>
      <c r="D447" s="369" t="s">
        <v>277</v>
      </c>
      <c r="E447" s="137"/>
      <c r="F447" s="356" t="s">
        <v>81</v>
      </c>
      <c r="G447" s="356" t="s">
        <v>82</v>
      </c>
      <c r="H447" s="358" t="s">
        <v>102</v>
      </c>
      <c r="I447" s="106"/>
      <c r="L447" s="332"/>
      <c r="M447" s="106"/>
      <c r="N447" s="278"/>
      <c r="O447" s="358" t="s">
        <v>102</v>
      </c>
      <c r="P447" s="358" t="s">
        <v>102</v>
      </c>
      <c r="Q447" s="384" t="s">
        <v>463</v>
      </c>
      <c r="R447" s="384" t="s">
        <v>464</v>
      </c>
      <c r="V447" s="9"/>
    </row>
    <row r="448" spans="1:22" ht="15" customHeight="1" x14ac:dyDescent="0.3">
      <c r="A448" s="223"/>
      <c r="B448" s="219"/>
      <c r="C448" s="192"/>
      <c r="D448" s="370"/>
      <c r="E448" s="138"/>
      <c r="F448" s="357"/>
      <c r="G448" s="357"/>
      <c r="H448" s="359"/>
      <c r="I448" s="106"/>
      <c r="L448" s="332"/>
      <c r="M448" s="106"/>
      <c r="N448" s="304"/>
      <c r="O448" s="359"/>
      <c r="P448" s="359"/>
      <c r="Q448" s="384"/>
      <c r="R448" s="384"/>
      <c r="V448" s="9"/>
    </row>
    <row r="449" spans="1:22" ht="25" customHeight="1" x14ac:dyDescent="0.3">
      <c r="A449" s="223"/>
      <c r="B449" s="247"/>
      <c r="C449" s="192"/>
      <c r="D449" s="138"/>
      <c r="E449" s="202"/>
      <c r="F449" s="101" t="s">
        <v>15</v>
      </c>
      <c r="G449" s="101" t="s">
        <v>18</v>
      </c>
      <c r="H449" s="78"/>
      <c r="I449" s="106"/>
      <c r="L449" s="332"/>
      <c r="M449" s="106"/>
      <c r="N449" s="304"/>
      <c r="O449" s="307"/>
      <c r="Q449" s="303"/>
      <c r="R449" s="303"/>
      <c r="V449" s="9"/>
    </row>
    <row r="450" spans="1:22" ht="15" customHeight="1" x14ac:dyDescent="0.3">
      <c r="A450" s="223"/>
      <c r="B450" s="215"/>
      <c r="C450" s="30" t="s">
        <v>218</v>
      </c>
      <c r="D450" s="145"/>
      <c r="E450" s="105"/>
      <c r="F450" s="185"/>
      <c r="G450" s="185"/>
      <c r="H450" s="78"/>
      <c r="I450" s="106"/>
      <c r="L450" s="332"/>
      <c r="M450" s="106"/>
      <c r="N450" s="304"/>
      <c r="O450" s="308"/>
      <c r="Q450" s="303"/>
      <c r="R450" s="303"/>
      <c r="V450" s="9"/>
    </row>
    <row r="451" spans="1:22" ht="15" customHeight="1" x14ac:dyDescent="0.3">
      <c r="A451" s="223"/>
      <c r="B451" s="215"/>
      <c r="C451" s="31" t="s">
        <v>219</v>
      </c>
      <c r="D451" s="145"/>
      <c r="E451" s="106"/>
      <c r="F451" s="146"/>
      <c r="G451" s="146"/>
      <c r="H451" s="78"/>
      <c r="I451" s="106"/>
      <c r="L451" s="332"/>
      <c r="M451" s="106"/>
      <c r="N451" s="304"/>
      <c r="O451" s="308"/>
      <c r="Q451" s="303"/>
      <c r="R451" s="303"/>
      <c r="V451" s="9"/>
    </row>
    <row r="452" spans="1:22" s="3" customFormat="1" ht="15" customHeight="1" x14ac:dyDescent="0.25">
      <c r="A452" s="229"/>
      <c r="B452" s="215"/>
      <c r="C452" s="127" t="s">
        <v>254</v>
      </c>
      <c r="D452" s="145"/>
      <c r="E452" s="106">
        <v>213</v>
      </c>
      <c r="F452" s="205"/>
      <c r="G452" s="205"/>
      <c r="H452" s="320"/>
      <c r="I452" s="106">
        <v>213</v>
      </c>
      <c r="J452" s="278"/>
      <c r="K452" s="278"/>
      <c r="L452" s="332"/>
      <c r="M452" s="106"/>
      <c r="N452" s="304"/>
      <c r="O452" s="309"/>
      <c r="Q452" s="316"/>
      <c r="R452" s="316"/>
    </row>
    <row r="453" spans="1:22" s="3" customFormat="1" ht="15" customHeight="1" x14ac:dyDescent="0.25">
      <c r="A453" s="229"/>
      <c r="B453" s="215"/>
      <c r="C453" s="168" t="s">
        <v>128</v>
      </c>
      <c r="D453" s="142" t="s">
        <v>285</v>
      </c>
      <c r="E453" s="106">
        <v>365</v>
      </c>
      <c r="F453" s="280"/>
      <c r="G453" s="280"/>
      <c r="H453" s="236" t="str">
        <f>IF(MIN(F453:G453)&gt;=0,"","ERROR")</f>
        <v/>
      </c>
      <c r="I453" s="106">
        <v>365</v>
      </c>
      <c r="J453" s="278"/>
      <c r="K453" s="278"/>
      <c r="L453" s="332"/>
      <c r="M453" s="106"/>
      <c r="N453" s="304"/>
      <c r="O453" s="316"/>
      <c r="Q453" s="103" t="str">
        <f>IF(OR(COUNT(F453:G453)=0,COUNT(F453:G453)=2),"","ERROR")</f>
        <v/>
      </c>
      <c r="R453" s="103" t="str">
        <f>IF(COUNT(F453:G453)&gt;0,"No facilitation applied","")</f>
        <v/>
      </c>
    </row>
    <row r="454" spans="1:22" s="3" customFormat="1" ht="15" customHeight="1" x14ac:dyDescent="0.25">
      <c r="A454" s="229"/>
      <c r="B454" s="215"/>
      <c r="C454" s="168" t="s">
        <v>124</v>
      </c>
      <c r="D454" s="142" t="s">
        <v>285</v>
      </c>
      <c r="E454" s="106">
        <v>364</v>
      </c>
      <c r="F454" s="280"/>
      <c r="G454" s="280"/>
      <c r="H454" s="236" t="str">
        <f>IF(MIN(F454:G454)&gt;=0,"","ERROR")</f>
        <v/>
      </c>
      <c r="I454" s="106">
        <v>364</v>
      </c>
      <c r="J454" s="278"/>
      <c r="K454" s="278"/>
      <c r="L454" s="332"/>
      <c r="M454" s="106"/>
      <c r="N454" s="304"/>
      <c r="O454" s="316"/>
      <c r="Q454" s="103" t="str">
        <f>IF(OR(COUNT(F454:G454)=0,COUNT(F454:G454)=2),"","ERROR")</f>
        <v/>
      </c>
      <c r="R454" s="103" t="str">
        <f>IF(COUNT(F454:G454)&gt;0,"No facilitation applied","")</f>
        <v/>
      </c>
    </row>
    <row r="455" spans="1:22" s="3" customFormat="1" ht="15" customHeight="1" x14ac:dyDescent="0.25">
      <c r="A455" s="229"/>
      <c r="B455" s="215"/>
      <c r="C455" s="127" t="s">
        <v>255</v>
      </c>
      <c r="D455" s="145"/>
      <c r="E455" s="106">
        <v>214</v>
      </c>
      <c r="F455" s="208"/>
      <c r="G455" s="208"/>
      <c r="H455" s="78"/>
      <c r="I455" s="106">
        <v>214</v>
      </c>
      <c r="J455" s="278"/>
      <c r="K455" s="278"/>
      <c r="L455" s="332"/>
      <c r="M455" s="106"/>
      <c r="N455" s="304"/>
      <c r="O455" s="309"/>
      <c r="Q455" s="316"/>
      <c r="R455" s="316"/>
    </row>
    <row r="456" spans="1:22" s="3" customFormat="1" ht="15" customHeight="1" x14ac:dyDescent="0.25">
      <c r="A456" s="229"/>
      <c r="B456" s="215"/>
      <c r="C456" s="168" t="s">
        <v>128</v>
      </c>
      <c r="D456" s="142" t="s">
        <v>285</v>
      </c>
      <c r="E456" s="106">
        <v>367</v>
      </c>
      <c r="F456" s="280"/>
      <c r="G456" s="280"/>
      <c r="H456" s="236" t="str">
        <f>IF(MIN(F456:G456)&gt;=0,"","ERROR")</f>
        <v/>
      </c>
      <c r="I456" s="106">
        <v>367</v>
      </c>
      <c r="J456" s="278"/>
      <c r="K456" s="278"/>
      <c r="L456" s="332"/>
      <c r="M456" s="106"/>
      <c r="N456" s="304"/>
      <c r="O456" s="316"/>
      <c r="Q456" s="103" t="str">
        <f>IF(OR(COUNT(F456:G456)=0,COUNT(F456:G456)=2),"","ERROR")</f>
        <v/>
      </c>
      <c r="R456" s="103" t="str">
        <f>IF(COUNT(F456:G456)&gt;0,"No facilitation applied","")</f>
        <v/>
      </c>
    </row>
    <row r="457" spans="1:22" s="3" customFormat="1" ht="15" customHeight="1" x14ac:dyDescent="0.25">
      <c r="A457" s="229"/>
      <c r="B457" s="215"/>
      <c r="C457" s="168" t="s">
        <v>124</v>
      </c>
      <c r="D457" s="142" t="s">
        <v>285</v>
      </c>
      <c r="E457" s="106">
        <v>366</v>
      </c>
      <c r="F457" s="280"/>
      <c r="G457" s="280"/>
      <c r="H457" s="236" t="str">
        <f>IF(MIN(F457:G457)&gt;=0,"","ERROR")</f>
        <v/>
      </c>
      <c r="I457" s="106">
        <v>366</v>
      </c>
      <c r="J457" s="278"/>
      <c r="K457" s="278"/>
      <c r="L457" s="332"/>
      <c r="M457" s="106"/>
      <c r="N457" s="304"/>
      <c r="O457" s="316"/>
      <c r="Q457" s="103" t="str">
        <f>IF(OR(COUNT(F457:G457)=0,COUNT(F457:G457)=2),"","ERROR")</f>
        <v/>
      </c>
      <c r="R457" s="103" t="str">
        <f>IF(COUNT(F457:G457)&gt;0,"No facilitation applied","")</f>
        <v/>
      </c>
    </row>
    <row r="458" spans="1:22" s="3" customFormat="1" ht="15" customHeight="1" x14ac:dyDescent="0.25">
      <c r="A458" s="229"/>
      <c r="B458" s="215"/>
      <c r="C458" s="162" t="s">
        <v>256</v>
      </c>
      <c r="D458" s="145"/>
      <c r="E458" s="97">
        <v>565</v>
      </c>
      <c r="F458" s="208"/>
      <c r="G458" s="208"/>
      <c r="H458" s="78"/>
      <c r="I458" s="97">
        <v>565</v>
      </c>
      <c r="J458" s="278"/>
      <c r="K458" s="278"/>
      <c r="L458" s="332"/>
      <c r="M458" s="97"/>
      <c r="N458" s="304"/>
      <c r="O458" s="309"/>
      <c r="Q458" s="303"/>
      <c r="R458" s="303"/>
    </row>
    <row r="459" spans="1:22" s="3" customFormat="1" ht="15" customHeight="1" x14ac:dyDescent="0.25">
      <c r="A459" s="229"/>
      <c r="B459" s="215"/>
      <c r="C459" s="168" t="s">
        <v>128</v>
      </c>
      <c r="D459" s="142" t="s">
        <v>350</v>
      </c>
      <c r="E459" s="97">
        <v>566</v>
      </c>
      <c r="F459" s="100"/>
      <c r="G459" s="100"/>
      <c r="H459" s="236" t="str">
        <f>IF(MIN(F459:G459)&gt;=0,"","ERROR")</f>
        <v/>
      </c>
      <c r="I459" s="97">
        <v>566</v>
      </c>
      <c r="J459" s="278"/>
      <c r="K459" s="278"/>
      <c r="L459" s="332"/>
      <c r="M459" s="97"/>
      <c r="N459" s="304"/>
      <c r="O459" s="316"/>
      <c r="Q459" s="303"/>
      <c r="R459" s="303"/>
    </row>
    <row r="460" spans="1:22" s="3" customFormat="1" ht="15" customHeight="1" x14ac:dyDescent="0.25">
      <c r="A460" s="229"/>
      <c r="B460" s="215"/>
      <c r="C460" s="168" t="s">
        <v>124</v>
      </c>
      <c r="D460" s="142" t="s">
        <v>349</v>
      </c>
      <c r="E460" s="97">
        <v>567</v>
      </c>
      <c r="F460" s="100"/>
      <c r="G460" s="100"/>
      <c r="H460" s="236" t="str">
        <f>IF(MIN(F460:G460)&gt;=0,"","ERROR")</f>
        <v/>
      </c>
      <c r="I460" s="97">
        <v>567</v>
      </c>
      <c r="J460" s="278"/>
      <c r="K460" s="278"/>
      <c r="L460" s="332"/>
      <c r="M460" s="97"/>
      <c r="N460" s="304"/>
      <c r="O460" s="316"/>
      <c r="Q460" s="303"/>
      <c r="R460" s="303"/>
    </row>
    <row r="461" spans="1:22" ht="15" customHeight="1" x14ac:dyDescent="0.25">
      <c r="A461" s="223"/>
      <c r="B461" s="215"/>
      <c r="C461" s="162" t="s">
        <v>270</v>
      </c>
      <c r="D461" s="145"/>
      <c r="E461" s="106">
        <v>217</v>
      </c>
      <c r="F461" s="208"/>
      <c r="G461" s="208"/>
      <c r="H461" s="78"/>
      <c r="I461" s="106">
        <v>217</v>
      </c>
      <c r="L461" s="332"/>
      <c r="M461" s="106"/>
      <c r="N461" s="304"/>
      <c r="O461" s="309"/>
      <c r="Q461" s="303"/>
      <c r="R461" s="303"/>
      <c r="V461" s="9"/>
    </row>
    <row r="462" spans="1:22" ht="15" customHeight="1" x14ac:dyDescent="0.25">
      <c r="A462" s="223"/>
      <c r="B462" s="215"/>
      <c r="C462" s="168" t="s">
        <v>128</v>
      </c>
      <c r="D462" s="142" t="s">
        <v>352</v>
      </c>
      <c r="E462" s="106">
        <v>373</v>
      </c>
      <c r="F462" s="100"/>
      <c r="G462" s="100"/>
      <c r="H462" s="236" t="str">
        <f>IF(MIN(F462:G462)&gt;=0,"","ERROR")</f>
        <v/>
      </c>
      <c r="I462" s="106">
        <v>373</v>
      </c>
      <c r="L462" s="332"/>
      <c r="M462" s="106"/>
      <c r="N462" s="304"/>
      <c r="O462" s="316"/>
      <c r="P462" s="316"/>
      <c r="Q462" s="303"/>
      <c r="R462" s="303"/>
      <c r="V462" s="9"/>
    </row>
    <row r="463" spans="1:22" ht="15" customHeight="1" x14ac:dyDescent="0.25">
      <c r="A463" s="223"/>
      <c r="B463" s="215"/>
      <c r="C463" s="168" t="s">
        <v>124</v>
      </c>
      <c r="D463" s="142" t="s">
        <v>349</v>
      </c>
      <c r="E463" s="106">
        <v>372</v>
      </c>
      <c r="F463" s="100"/>
      <c r="G463" s="100"/>
      <c r="H463" s="236" t="str">
        <f>IF(MIN(F463:G463)&gt;=0,"","ERROR")</f>
        <v/>
      </c>
      <c r="I463" s="106">
        <v>372</v>
      </c>
      <c r="L463" s="332"/>
      <c r="M463" s="106"/>
      <c r="N463" s="304"/>
      <c r="O463" s="316"/>
      <c r="P463" s="316"/>
      <c r="Q463" s="303"/>
      <c r="R463" s="303"/>
      <c r="V463" s="9"/>
    </row>
    <row r="464" spans="1:22" ht="15" customHeight="1" x14ac:dyDescent="0.3">
      <c r="A464" s="223"/>
      <c r="B464" s="215"/>
      <c r="C464" s="162" t="s">
        <v>257</v>
      </c>
      <c r="D464" s="145"/>
      <c r="E464" s="106">
        <v>218</v>
      </c>
      <c r="F464" s="208"/>
      <c r="G464" s="208"/>
      <c r="H464" s="78"/>
      <c r="I464" s="106">
        <v>218</v>
      </c>
      <c r="L464" s="332"/>
      <c r="M464" s="106"/>
      <c r="N464" s="304"/>
      <c r="O464" s="310"/>
      <c r="Q464" s="316"/>
      <c r="R464" s="316"/>
      <c r="V464" s="9"/>
    </row>
    <row r="465" spans="1:22" ht="15" customHeight="1" x14ac:dyDescent="0.25">
      <c r="A465" s="223"/>
      <c r="B465" s="215"/>
      <c r="C465" s="168" t="s">
        <v>128</v>
      </c>
      <c r="D465" s="142" t="s">
        <v>285</v>
      </c>
      <c r="E465" s="106">
        <v>375</v>
      </c>
      <c r="F465" s="280"/>
      <c r="G465" s="280"/>
      <c r="H465" s="236" t="str">
        <f>IF(MIN(F465:G465)&gt;=0,"","ERROR")</f>
        <v/>
      </c>
      <c r="I465" s="106">
        <v>375</v>
      </c>
      <c r="L465" s="332"/>
      <c r="M465" s="106"/>
      <c r="N465" s="278"/>
      <c r="O465" s="316"/>
      <c r="P465" s="316"/>
      <c r="Q465" s="103" t="str">
        <f>IF(OR(COUNT(F465:G465)=0,COUNT(F465:G465)=2),"","ERROR")</f>
        <v/>
      </c>
      <c r="R465" s="103" t="str">
        <f>IF(COUNT(F465:G465)&gt;0,"No facilitation applied","")</f>
        <v/>
      </c>
      <c r="V465" s="9"/>
    </row>
    <row r="466" spans="1:22" ht="15" customHeight="1" x14ac:dyDescent="0.25">
      <c r="A466" s="223"/>
      <c r="B466" s="215"/>
      <c r="C466" s="168" t="s">
        <v>124</v>
      </c>
      <c r="D466" s="142" t="s">
        <v>285</v>
      </c>
      <c r="E466" s="106">
        <v>374</v>
      </c>
      <c r="F466" s="280"/>
      <c r="G466" s="280"/>
      <c r="H466" s="236" t="str">
        <f>IF(MIN(F466:G466)&gt;=0,"","ERROR")</f>
        <v/>
      </c>
      <c r="I466" s="106">
        <v>374</v>
      </c>
      <c r="L466" s="332"/>
      <c r="M466" s="106"/>
      <c r="N466" s="278"/>
      <c r="O466" s="316"/>
      <c r="P466" s="316"/>
      <c r="Q466" s="103" t="str">
        <f>IF(OR(COUNT(F466:G466)=0,COUNT(F466:G466)=2),"","ERROR")</f>
        <v/>
      </c>
      <c r="R466" s="103" t="str">
        <f>IF(COUNT(F466:G466)&gt;0,"No facilitation applied","")</f>
        <v/>
      </c>
      <c r="V466" s="9"/>
    </row>
    <row r="467" spans="1:22" ht="15" customHeight="1" x14ac:dyDescent="0.25">
      <c r="A467" s="223"/>
      <c r="B467" s="215"/>
      <c r="C467" s="162" t="s">
        <v>258</v>
      </c>
      <c r="D467" s="145"/>
      <c r="E467" s="106">
        <v>219</v>
      </c>
      <c r="F467" s="208"/>
      <c r="G467" s="208"/>
      <c r="H467" s="78"/>
      <c r="I467" s="106">
        <v>219</v>
      </c>
      <c r="L467" s="332"/>
      <c r="M467" s="106"/>
      <c r="N467" s="304"/>
      <c r="O467" s="309"/>
      <c r="Q467" s="316"/>
      <c r="R467" s="316"/>
      <c r="V467" s="9"/>
    </row>
    <row r="468" spans="1:22" ht="15" customHeight="1" x14ac:dyDescent="0.25">
      <c r="A468" s="223"/>
      <c r="B468" s="215"/>
      <c r="C468" s="168" t="s">
        <v>128</v>
      </c>
      <c r="D468" s="142" t="s">
        <v>285</v>
      </c>
      <c r="E468" s="106">
        <v>377</v>
      </c>
      <c r="F468" s="280"/>
      <c r="G468" s="280"/>
      <c r="H468" s="236" t="str">
        <f>IF(MIN(F468:G468)&gt;=0,"","ERROR")</f>
        <v/>
      </c>
      <c r="I468" s="106">
        <v>377</v>
      </c>
      <c r="L468" s="332"/>
      <c r="M468" s="106"/>
      <c r="N468" s="304"/>
      <c r="O468" s="316"/>
      <c r="Q468" s="103" t="str">
        <f>IF(OR(COUNT(F468:G468)=0,COUNT(F468:G468)=2),"","ERROR")</f>
        <v/>
      </c>
      <c r="R468" s="103" t="str">
        <f>IF(COUNT(F468:G468)&gt;0,"No facilitation applied","")</f>
        <v/>
      </c>
      <c r="V468" s="9"/>
    </row>
    <row r="469" spans="1:22" ht="15" customHeight="1" x14ac:dyDescent="0.25">
      <c r="A469" s="223"/>
      <c r="B469" s="215"/>
      <c r="C469" s="168" t="s">
        <v>124</v>
      </c>
      <c r="D469" s="142" t="s">
        <v>285</v>
      </c>
      <c r="E469" s="106">
        <v>376</v>
      </c>
      <c r="F469" s="280"/>
      <c r="G469" s="280"/>
      <c r="H469" s="236" t="str">
        <f>IF(MIN(F469:G469)&gt;=0,"","ERROR")</f>
        <v/>
      </c>
      <c r="I469" s="106">
        <v>376</v>
      </c>
      <c r="L469" s="332"/>
      <c r="M469" s="106"/>
      <c r="N469" s="304"/>
      <c r="O469" s="316"/>
      <c r="Q469" s="103" t="str">
        <f>IF(OR(COUNT(F469:G469)=0,COUNT(F469:G469)=2),"","ERROR")</f>
        <v/>
      </c>
      <c r="R469" s="103" t="str">
        <f>IF(COUNT(F469:G469)&gt;0,"No facilitation applied","")</f>
        <v/>
      </c>
      <c r="V469" s="9"/>
    </row>
    <row r="470" spans="1:22" ht="15" customHeight="1" x14ac:dyDescent="0.25">
      <c r="A470" s="223"/>
      <c r="B470" s="215"/>
      <c r="C470" s="162" t="s">
        <v>259</v>
      </c>
      <c r="D470" s="145"/>
      <c r="E470" s="97">
        <v>568</v>
      </c>
      <c r="F470" s="208"/>
      <c r="G470" s="208"/>
      <c r="H470" s="78"/>
      <c r="I470" s="97">
        <v>568</v>
      </c>
      <c r="L470" s="332"/>
      <c r="M470" s="97"/>
      <c r="N470" s="304"/>
      <c r="O470" s="309"/>
      <c r="Q470" s="303"/>
      <c r="R470" s="284"/>
      <c r="V470" s="9"/>
    </row>
    <row r="471" spans="1:22" ht="15" customHeight="1" x14ac:dyDescent="0.25">
      <c r="A471" s="223"/>
      <c r="B471" s="215"/>
      <c r="C471" s="168" t="s">
        <v>128</v>
      </c>
      <c r="D471" s="142" t="s">
        <v>361</v>
      </c>
      <c r="E471" s="97">
        <v>569</v>
      </c>
      <c r="F471" s="100"/>
      <c r="G471" s="100"/>
      <c r="H471" s="236" t="str">
        <f>IF(MIN(F471:G471)&gt;=0,"","ERROR")</f>
        <v/>
      </c>
      <c r="I471" s="97">
        <v>569</v>
      </c>
      <c r="L471" s="332"/>
      <c r="M471" s="97"/>
      <c r="N471" s="304"/>
      <c r="O471" s="316"/>
      <c r="Q471" s="303"/>
      <c r="R471" s="284"/>
      <c r="V471" s="9"/>
    </row>
    <row r="472" spans="1:22" ht="15" customHeight="1" x14ac:dyDescent="0.25">
      <c r="A472" s="223"/>
      <c r="B472" s="215"/>
      <c r="C472" s="168" t="s">
        <v>124</v>
      </c>
      <c r="D472" s="142" t="s">
        <v>349</v>
      </c>
      <c r="E472" s="97">
        <v>570</v>
      </c>
      <c r="F472" s="100"/>
      <c r="G472" s="100"/>
      <c r="H472" s="236" t="str">
        <f>IF(MIN(F472:G472)&gt;=0,"","ERROR")</f>
        <v/>
      </c>
      <c r="I472" s="97">
        <v>570</v>
      </c>
      <c r="L472" s="332"/>
      <c r="M472" s="97"/>
      <c r="N472" s="304"/>
      <c r="O472" s="316"/>
      <c r="Q472" s="303"/>
      <c r="R472" s="284"/>
      <c r="V472" s="9"/>
    </row>
    <row r="473" spans="1:22" ht="15" customHeight="1" x14ac:dyDescent="0.25">
      <c r="A473" s="223"/>
      <c r="B473" s="215"/>
      <c r="C473" s="162" t="s">
        <v>271</v>
      </c>
      <c r="D473" s="145"/>
      <c r="E473" s="97">
        <v>222</v>
      </c>
      <c r="F473" s="208"/>
      <c r="G473" s="208"/>
      <c r="H473" s="78"/>
      <c r="I473" s="97">
        <v>222</v>
      </c>
      <c r="L473" s="332"/>
      <c r="M473" s="97"/>
      <c r="N473" s="304"/>
      <c r="O473" s="309"/>
      <c r="Q473" s="303"/>
      <c r="R473" s="284"/>
      <c r="V473" s="9"/>
    </row>
    <row r="474" spans="1:22" ht="15" customHeight="1" x14ac:dyDescent="0.25">
      <c r="A474" s="223"/>
      <c r="B474" s="215"/>
      <c r="C474" s="168" t="s">
        <v>128</v>
      </c>
      <c r="D474" s="142" t="s">
        <v>362</v>
      </c>
      <c r="E474" s="97">
        <v>383</v>
      </c>
      <c r="F474" s="100"/>
      <c r="G474" s="100"/>
      <c r="H474" s="236" t="str">
        <f>IF(MIN(F474:G474)&gt;=0,"","ERROR")</f>
        <v/>
      </c>
      <c r="I474" s="97">
        <v>383</v>
      </c>
      <c r="L474" s="332"/>
      <c r="M474" s="97"/>
      <c r="N474" s="304"/>
      <c r="O474" s="316"/>
      <c r="Q474" s="303"/>
      <c r="R474" s="284"/>
      <c r="V474" s="9"/>
    </row>
    <row r="475" spans="1:22" ht="15" customHeight="1" x14ac:dyDescent="0.25">
      <c r="A475" s="223"/>
      <c r="B475" s="215"/>
      <c r="C475" s="168" t="s">
        <v>124</v>
      </c>
      <c r="D475" s="142" t="s">
        <v>349</v>
      </c>
      <c r="E475" s="97">
        <v>382</v>
      </c>
      <c r="F475" s="100"/>
      <c r="G475" s="100"/>
      <c r="H475" s="236" t="str">
        <f>IF(MIN(F475:G475)&gt;=0,"","ERROR")</f>
        <v/>
      </c>
      <c r="I475" s="97">
        <v>382</v>
      </c>
      <c r="L475" s="332"/>
      <c r="M475" s="97"/>
      <c r="N475" s="304"/>
      <c r="O475" s="316"/>
      <c r="Q475" s="303"/>
      <c r="R475" s="284"/>
      <c r="V475" s="9"/>
    </row>
    <row r="476" spans="1:22" ht="15" customHeight="1" x14ac:dyDescent="0.25">
      <c r="A476" s="223"/>
      <c r="B476" s="215"/>
      <c r="C476" s="162" t="s">
        <v>260</v>
      </c>
      <c r="D476" s="145"/>
      <c r="E476" s="97">
        <v>571</v>
      </c>
      <c r="F476" s="208"/>
      <c r="G476" s="208"/>
      <c r="H476" s="78"/>
      <c r="I476" s="97">
        <v>571</v>
      </c>
      <c r="L476" s="332"/>
      <c r="M476" s="97"/>
      <c r="N476" s="304"/>
      <c r="O476" s="309"/>
      <c r="Q476" s="303"/>
      <c r="R476" s="284"/>
      <c r="V476" s="9"/>
    </row>
    <row r="477" spans="1:22" ht="15" customHeight="1" x14ac:dyDescent="0.25">
      <c r="A477" s="223"/>
      <c r="B477" s="215"/>
      <c r="C477" s="168" t="s">
        <v>128</v>
      </c>
      <c r="D477" s="142" t="s">
        <v>363</v>
      </c>
      <c r="E477" s="97">
        <v>572</v>
      </c>
      <c r="F477" s="100"/>
      <c r="G477" s="100"/>
      <c r="H477" s="236" t="str">
        <f>IF(MIN(F477:G477)&gt;=0,"","ERROR")</f>
        <v/>
      </c>
      <c r="I477" s="97">
        <v>572</v>
      </c>
      <c r="L477" s="332"/>
      <c r="M477" s="97"/>
      <c r="N477" s="304"/>
      <c r="O477" s="316"/>
      <c r="Q477" s="303"/>
      <c r="R477" s="284"/>
      <c r="V477" s="9"/>
    </row>
    <row r="478" spans="1:22" ht="15" customHeight="1" x14ac:dyDescent="0.25">
      <c r="A478" s="223"/>
      <c r="B478" s="215"/>
      <c r="C478" s="168" t="s">
        <v>124</v>
      </c>
      <c r="D478" s="142" t="s">
        <v>305</v>
      </c>
      <c r="E478" s="97">
        <v>573</v>
      </c>
      <c r="F478" s="100"/>
      <c r="G478" s="100"/>
      <c r="H478" s="236" t="str">
        <f>IF(MIN(F478:G478)&gt;=0,"","ERROR")</f>
        <v/>
      </c>
      <c r="I478" s="97">
        <v>573</v>
      </c>
      <c r="L478" s="332"/>
      <c r="M478" s="97"/>
      <c r="N478" s="304"/>
      <c r="O478" s="316"/>
      <c r="Q478" s="303"/>
      <c r="R478" s="284"/>
      <c r="V478" s="9"/>
    </row>
    <row r="479" spans="1:22" ht="15" customHeight="1" x14ac:dyDescent="0.25">
      <c r="A479" s="223"/>
      <c r="B479" s="215"/>
      <c r="C479" s="162" t="s">
        <v>261</v>
      </c>
      <c r="D479" s="145"/>
      <c r="E479" s="97">
        <v>574</v>
      </c>
      <c r="F479" s="208"/>
      <c r="G479" s="208"/>
      <c r="H479" s="78"/>
      <c r="I479" s="97">
        <v>574</v>
      </c>
      <c r="L479" s="332"/>
      <c r="M479" s="97"/>
      <c r="N479" s="304"/>
      <c r="O479" s="309"/>
      <c r="Q479" s="303"/>
      <c r="R479" s="284"/>
      <c r="V479" s="9"/>
    </row>
    <row r="480" spans="1:22" ht="15" customHeight="1" x14ac:dyDescent="0.25">
      <c r="A480" s="223"/>
      <c r="B480" s="215"/>
      <c r="C480" s="168" t="s">
        <v>128</v>
      </c>
      <c r="D480" s="142" t="s">
        <v>364</v>
      </c>
      <c r="E480" s="97">
        <v>575</v>
      </c>
      <c r="F480" s="100"/>
      <c r="G480" s="100"/>
      <c r="H480" s="236" t="str">
        <f>IF(MIN(F480:G480)&gt;=0,"","ERROR")</f>
        <v/>
      </c>
      <c r="I480" s="97">
        <v>575</v>
      </c>
      <c r="L480" s="332"/>
      <c r="M480" s="97"/>
      <c r="N480" s="304"/>
      <c r="O480" s="316"/>
      <c r="Q480" s="303"/>
      <c r="R480" s="284"/>
      <c r="V480" s="9"/>
    </row>
    <row r="481" spans="1:22" ht="15" customHeight="1" x14ac:dyDescent="0.25">
      <c r="A481" s="223"/>
      <c r="B481" s="215"/>
      <c r="C481" s="168" t="s">
        <v>124</v>
      </c>
      <c r="D481" s="142" t="s">
        <v>305</v>
      </c>
      <c r="E481" s="97">
        <v>576</v>
      </c>
      <c r="F481" s="100"/>
      <c r="G481" s="100"/>
      <c r="H481" s="236" t="str">
        <f>IF(MIN(F481:G481)&gt;=0,"","ERROR")</f>
        <v/>
      </c>
      <c r="I481" s="97">
        <v>576</v>
      </c>
      <c r="L481" s="332"/>
      <c r="M481" s="97"/>
      <c r="N481" s="304"/>
      <c r="O481" s="316"/>
      <c r="Q481" s="303"/>
      <c r="R481" s="284"/>
      <c r="V481" s="9"/>
    </row>
    <row r="482" spans="1:22" ht="15" customHeight="1" x14ac:dyDescent="0.25">
      <c r="A482" s="223"/>
      <c r="B482" s="215"/>
      <c r="C482" s="162" t="s">
        <v>262</v>
      </c>
      <c r="D482" s="145"/>
      <c r="E482" s="97">
        <v>577</v>
      </c>
      <c r="F482" s="208"/>
      <c r="G482" s="208"/>
      <c r="H482" s="78"/>
      <c r="I482" s="97">
        <v>577</v>
      </c>
      <c r="L482" s="332"/>
      <c r="M482" s="97"/>
      <c r="N482" s="304"/>
      <c r="O482" s="309"/>
      <c r="Q482" s="303"/>
      <c r="R482" s="284"/>
      <c r="V482" s="9"/>
    </row>
    <row r="483" spans="1:22" ht="30" customHeight="1" x14ac:dyDescent="0.25">
      <c r="A483" s="223"/>
      <c r="B483" s="215"/>
      <c r="C483" s="168" t="s">
        <v>128</v>
      </c>
      <c r="D483" s="142" t="s">
        <v>365</v>
      </c>
      <c r="E483" s="97">
        <v>578</v>
      </c>
      <c r="F483" s="100"/>
      <c r="G483" s="100"/>
      <c r="H483" s="236" t="str">
        <f>IF(MIN(F483:G483)&gt;=0,"","ERROR")</f>
        <v/>
      </c>
      <c r="I483" s="97">
        <v>578</v>
      </c>
      <c r="L483" s="332"/>
      <c r="M483" s="97"/>
      <c r="N483" s="304"/>
      <c r="O483" s="316"/>
      <c r="Q483" s="303"/>
      <c r="R483" s="284"/>
      <c r="V483" s="9"/>
    </row>
    <row r="484" spans="1:22" ht="30" customHeight="1" x14ac:dyDescent="0.25">
      <c r="A484" s="223"/>
      <c r="B484" s="215"/>
      <c r="C484" s="168" t="s">
        <v>124</v>
      </c>
      <c r="D484" s="142" t="s">
        <v>366</v>
      </c>
      <c r="E484" s="97">
        <v>579</v>
      </c>
      <c r="F484" s="100"/>
      <c r="G484" s="100"/>
      <c r="H484" s="236" t="str">
        <f>IF(MIN(F484:G484)&gt;=0,"","ERROR")</f>
        <v/>
      </c>
      <c r="I484" s="97">
        <v>579</v>
      </c>
      <c r="L484" s="332"/>
      <c r="M484" s="97"/>
      <c r="N484" s="304"/>
      <c r="O484" s="316"/>
      <c r="Q484" s="303"/>
      <c r="R484" s="284"/>
      <c r="V484" s="9"/>
    </row>
    <row r="485" spans="1:22" ht="15" customHeight="1" x14ac:dyDescent="0.25">
      <c r="A485" s="223"/>
      <c r="B485" s="215"/>
      <c r="C485" s="162" t="s">
        <v>272</v>
      </c>
      <c r="D485" s="145"/>
      <c r="E485" s="97">
        <v>580</v>
      </c>
      <c r="F485" s="208"/>
      <c r="G485" s="208"/>
      <c r="H485" s="78"/>
      <c r="I485" s="97">
        <v>580</v>
      </c>
      <c r="L485" s="332"/>
      <c r="M485" s="97"/>
      <c r="N485" s="304"/>
      <c r="O485" s="309"/>
      <c r="Q485" s="303"/>
      <c r="R485" s="284"/>
      <c r="V485" s="9"/>
    </row>
    <row r="486" spans="1:22" ht="15" customHeight="1" x14ac:dyDescent="0.25">
      <c r="A486" s="223"/>
      <c r="B486" s="215"/>
      <c r="C486" s="168" t="s">
        <v>128</v>
      </c>
      <c r="D486" s="142" t="s">
        <v>350</v>
      </c>
      <c r="E486" s="97">
        <v>581</v>
      </c>
      <c r="F486" s="100"/>
      <c r="G486" s="100"/>
      <c r="H486" s="236" t="str">
        <f>IF(MIN(F486:G486)&gt;=0,"","ERROR")</f>
        <v/>
      </c>
      <c r="I486" s="97">
        <v>581</v>
      </c>
      <c r="L486" s="332"/>
      <c r="M486" s="97"/>
      <c r="N486" s="304"/>
      <c r="O486" s="316"/>
      <c r="Q486" s="303"/>
      <c r="R486" s="284"/>
      <c r="V486" s="9"/>
    </row>
    <row r="487" spans="1:22" ht="15" customHeight="1" x14ac:dyDescent="0.25">
      <c r="A487" s="223"/>
      <c r="B487" s="215"/>
      <c r="C487" s="168" t="s">
        <v>124</v>
      </c>
      <c r="D487" s="142" t="s">
        <v>349</v>
      </c>
      <c r="E487" s="97">
        <v>582</v>
      </c>
      <c r="F487" s="100"/>
      <c r="G487" s="100"/>
      <c r="H487" s="236" t="str">
        <f>IF(MIN(F487:G487)&gt;=0,"","ERROR")</f>
        <v/>
      </c>
      <c r="I487" s="97">
        <v>582</v>
      </c>
      <c r="L487" s="332"/>
      <c r="M487" s="97"/>
      <c r="N487" s="304"/>
      <c r="O487" s="316"/>
      <c r="Q487" s="303"/>
      <c r="R487" s="284"/>
      <c r="V487" s="9"/>
    </row>
    <row r="488" spans="1:22" ht="15" customHeight="1" x14ac:dyDescent="0.3">
      <c r="A488" s="223"/>
      <c r="B488" s="215"/>
      <c r="C488" s="162" t="s">
        <v>273</v>
      </c>
      <c r="D488" s="145"/>
      <c r="E488" s="106">
        <v>233</v>
      </c>
      <c r="F488" s="208"/>
      <c r="G488" s="208"/>
      <c r="H488" s="78"/>
      <c r="I488" s="106">
        <v>233</v>
      </c>
      <c r="L488" s="332"/>
      <c r="M488" s="106"/>
      <c r="N488" s="304"/>
      <c r="O488" s="310"/>
      <c r="Q488" s="303"/>
      <c r="R488" s="284"/>
      <c r="V488" s="9"/>
    </row>
    <row r="489" spans="1:22" ht="15" customHeight="1" x14ac:dyDescent="0.25">
      <c r="A489" s="223"/>
      <c r="B489" s="215"/>
      <c r="C489" s="168" t="s">
        <v>128</v>
      </c>
      <c r="D489" s="142" t="s">
        <v>317</v>
      </c>
      <c r="E489" s="106">
        <v>405</v>
      </c>
      <c r="F489" s="100"/>
      <c r="G489" s="100"/>
      <c r="H489" s="236" t="str">
        <f>IF(MIN(F489:G489)&gt;=0,"","ERROR")</f>
        <v/>
      </c>
      <c r="I489" s="106">
        <v>405</v>
      </c>
      <c r="L489" s="332"/>
      <c r="M489" s="106"/>
      <c r="N489" s="304"/>
      <c r="O489" s="316"/>
      <c r="Q489" s="303"/>
      <c r="R489" s="284"/>
      <c r="V489" s="9"/>
    </row>
    <row r="490" spans="1:22" ht="15" customHeight="1" x14ac:dyDescent="0.25">
      <c r="A490" s="223"/>
      <c r="B490" s="215"/>
      <c r="C490" s="168" t="s">
        <v>124</v>
      </c>
      <c r="D490" s="142" t="s">
        <v>305</v>
      </c>
      <c r="E490" s="106">
        <v>404</v>
      </c>
      <c r="F490" s="100"/>
      <c r="G490" s="100"/>
      <c r="H490" s="236" t="str">
        <f>IF(MIN(F490:G490)&gt;=0,"","ERROR")</f>
        <v/>
      </c>
      <c r="I490" s="106">
        <v>404</v>
      </c>
      <c r="L490" s="332"/>
      <c r="M490" s="106"/>
      <c r="N490" s="304"/>
      <c r="O490" s="316"/>
      <c r="Q490" s="303"/>
      <c r="R490" s="284"/>
      <c r="V490" s="9"/>
    </row>
    <row r="491" spans="1:22" ht="15" customHeight="1" x14ac:dyDescent="0.3">
      <c r="A491" s="223"/>
      <c r="B491" s="215"/>
      <c r="C491" s="162" t="s">
        <v>274</v>
      </c>
      <c r="D491" s="145"/>
      <c r="E491" s="106">
        <v>234</v>
      </c>
      <c r="F491" s="208"/>
      <c r="G491" s="208"/>
      <c r="H491" s="78"/>
      <c r="I491" s="106">
        <v>234</v>
      </c>
      <c r="L491" s="332"/>
      <c r="M491" s="106"/>
      <c r="N491" s="304"/>
      <c r="O491" s="310"/>
      <c r="Q491" s="303"/>
      <c r="R491" s="284"/>
      <c r="V491" s="9"/>
    </row>
    <row r="492" spans="1:22" ht="15" customHeight="1" x14ac:dyDescent="0.25">
      <c r="A492" s="223"/>
      <c r="B492" s="215"/>
      <c r="C492" s="168" t="s">
        <v>128</v>
      </c>
      <c r="D492" s="142" t="s">
        <v>367</v>
      </c>
      <c r="E492" s="106">
        <v>407</v>
      </c>
      <c r="F492" s="100"/>
      <c r="G492" s="100"/>
      <c r="H492" s="236" t="str">
        <f>IF(MIN(F492:G492)&gt;=0,"","ERROR")</f>
        <v/>
      </c>
      <c r="I492" s="106">
        <v>407</v>
      </c>
      <c r="L492" s="332"/>
      <c r="M492" s="106"/>
      <c r="N492" s="304"/>
      <c r="O492" s="316"/>
      <c r="P492" s="316"/>
      <c r="Q492" s="303"/>
      <c r="R492" s="284"/>
      <c r="V492" s="9"/>
    </row>
    <row r="493" spans="1:22" ht="15" customHeight="1" x14ac:dyDescent="0.25">
      <c r="A493" s="223"/>
      <c r="B493" s="215"/>
      <c r="C493" s="168" t="s">
        <v>124</v>
      </c>
      <c r="D493" s="142" t="s">
        <v>305</v>
      </c>
      <c r="E493" s="106">
        <v>406</v>
      </c>
      <c r="F493" s="100"/>
      <c r="G493" s="100"/>
      <c r="H493" s="236" t="str">
        <f>IF(MIN(F493:G493)&gt;=0,"","ERROR")</f>
        <v/>
      </c>
      <c r="I493" s="106">
        <v>406</v>
      </c>
      <c r="L493" s="332"/>
      <c r="M493" s="106"/>
      <c r="N493" s="304"/>
      <c r="O493" s="316"/>
      <c r="P493" s="316"/>
      <c r="Q493" s="303"/>
      <c r="R493" s="284"/>
      <c r="V493" s="9"/>
    </row>
    <row r="494" spans="1:22" ht="15" customHeight="1" x14ac:dyDescent="0.3">
      <c r="A494" s="223"/>
      <c r="B494" s="215"/>
      <c r="C494" s="162" t="s">
        <v>275</v>
      </c>
      <c r="D494" s="145"/>
      <c r="E494" s="97">
        <v>583</v>
      </c>
      <c r="F494" s="208"/>
      <c r="G494" s="208"/>
      <c r="H494" s="78"/>
      <c r="I494" s="97">
        <v>583</v>
      </c>
      <c r="L494" s="332"/>
      <c r="M494" s="97"/>
      <c r="N494" s="304"/>
      <c r="O494" s="310"/>
      <c r="Q494" s="303"/>
      <c r="R494" s="284"/>
      <c r="V494" s="9"/>
    </row>
    <row r="495" spans="1:22" ht="15" customHeight="1" x14ac:dyDescent="0.25">
      <c r="A495" s="223"/>
      <c r="B495" s="215"/>
      <c r="C495" s="168" t="s">
        <v>128</v>
      </c>
      <c r="D495" s="142" t="s">
        <v>363</v>
      </c>
      <c r="E495" s="97">
        <v>584</v>
      </c>
      <c r="F495" s="100"/>
      <c r="G495" s="100"/>
      <c r="H495" s="236" t="str">
        <f>IF(MIN(F495:G495)&gt;=0,"","ERROR")</f>
        <v/>
      </c>
      <c r="I495" s="97">
        <v>584</v>
      </c>
      <c r="L495" s="332"/>
      <c r="M495" s="97"/>
      <c r="N495" s="304"/>
      <c r="O495" s="316"/>
      <c r="Q495" s="303"/>
      <c r="R495" s="284"/>
      <c r="V495" s="9"/>
    </row>
    <row r="496" spans="1:22" ht="15" customHeight="1" x14ac:dyDescent="0.25">
      <c r="A496" s="223"/>
      <c r="B496" s="215"/>
      <c r="C496" s="168" t="s">
        <v>124</v>
      </c>
      <c r="D496" s="142" t="s">
        <v>305</v>
      </c>
      <c r="E496" s="97">
        <v>585</v>
      </c>
      <c r="F496" s="100"/>
      <c r="G496" s="100"/>
      <c r="H496" s="236" t="str">
        <f>IF(MIN(F496:G496)&gt;=0,"","ERROR")</f>
        <v/>
      </c>
      <c r="I496" s="97">
        <v>585</v>
      </c>
      <c r="L496" s="332"/>
      <c r="M496" s="97"/>
      <c r="N496" s="304"/>
      <c r="O496" s="316"/>
      <c r="Q496" s="303"/>
      <c r="R496" s="284"/>
      <c r="V496" s="9"/>
    </row>
    <row r="497" spans="1:22" ht="15" customHeight="1" x14ac:dyDescent="0.25">
      <c r="A497" s="223"/>
      <c r="B497" s="215"/>
      <c r="C497" s="162" t="s">
        <v>276</v>
      </c>
      <c r="D497" s="145"/>
      <c r="E497" s="97">
        <v>237</v>
      </c>
      <c r="F497" s="208"/>
      <c r="G497" s="208"/>
      <c r="H497" s="78"/>
      <c r="I497" s="97">
        <v>237</v>
      </c>
      <c r="L497" s="332"/>
      <c r="M497" s="97"/>
      <c r="N497" s="304"/>
      <c r="O497" s="309"/>
      <c r="Q497" s="303"/>
      <c r="R497" s="284"/>
      <c r="V497" s="9"/>
    </row>
    <row r="498" spans="1:22" ht="30" customHeight="1" x14ac:dyDescent="0.25">
      <c r="A498" s="223"/>
      <c r="B498" s="215"/>
      <c r="C498" s="168" t="s">
        <v>128</v>
      </c>
      <c r="D498" s="142" t="s">
        <v>365</v>
      </c>
      <c r="E498" s="97">
        <v>413</v>
      </c>
      <c r="F498" s="100"/>
      <c r="G498" s="100"/>
      <c r="H498" s="236" t="str">
        <f>IF(MIN(F498:G498)&gt;=0,"","ERROR")</f>
        <v/>
      </c>
      <c r="I498" s="97">
        <v>413</v>
      </c>
      <c r="L498" s="332"/>
      <c r="M498" s="97"/>
      <c r="N498" s="304"/>
      <c r="O498" s="316"/>
      <c r="Q498" s="303"/>
      <c r="R498" s="284"/>
      <c r="V498" s="9"/>
    </row>
    <row r="499" spans="1:22" ht="30" customHeight="1" x14ac:dyDescent="0.25">
      <c r="A499" s="223"/>
      <c r="B499" s="215"/>
      <c r="C499" s="168" t="s">
        <v>124</v>
      </c>
      <c r="D499" s="142" t="s">
        <v>366</v>
      </c>
      <c r="E499" s="97">
        <v>412</v>
      </c>
      <c r="F499" s="100"/>
      <c r="G499" s="100"/>
      <c r="H499" s="236" t="str">
        <f>IF(MIN(F499:G499)&gt;=0,"","ERROR")</f>
        <v/>
      </c>
      <c r="I499" s="97">
        <v>412</v>
      </c>
      <c r="L499" s="332"/>
      <c r="M499" s="97"/>
      <c r="N499" s="304"/>
      <c r="O499" s="316"/>
      <c r="Q499" s="303"/>
      <c r="R499" s="284"/>
      <c r="V499" s="9"/>
    </row>
    <row r="500" spans="1:22" ht="15" customHeight="1" x14ac:dyDescent="0.3">
      <c r="A500" s="223"/>
      <c r="B500" s="215"/>
      <c r="C500" s="140" t="s">
        <v>220</v>
      </c>
      <c r="D500" s="145"/>
      <c r="E500" s="97"/>
      <c r="F500" s="160"/>
      <c r="G500" s="160"/>
      <c r="H500" s="78"/>
      <c r="I500" s="97"/>
      <c r="L500" s="332"/>
      <c r="M500" s="97"/>
      <c r="N500" s="304"/>
      <c r="O500" s="310"/>
      <c r="Q500" s="303"/>
      <c r="R500" s="284"/>
      <c r="V500" s="9"/>
    </row>
    <row r="501" spans="1:22" ht="15" customHeight="1" x14ac:dyDescent="0.25">
      <c r="A501" s="223"/>
      <c r="B501" s="215"/>
      <c r="C501" s="162" t="s">
        <v>254</v>
      </c>
      <c r="D501" s="145"/>
      <c r="E501" s="97">
        <v>238</v>
      </c>
      <c r="F501" s="208"/>
      <c r="G501" s="208"/>
      <c r="H501" s="78"/>
      <c r="I501" s="97">
        <v>238</v>
      </c>
      <c r="L501" s="332"/>
      <c r="M501" s="97"/>
      <c r="N501" s="304"/>
      <c r="O501" s="309"/>
      <c r="Q501" s="303"/>
      <c r="R501" s="284"/>
      <c r="V501" s="9"/>
    </row>
    <row r="502" spans="1:22" ht="30" customHeight="1" x14ac:dyDescent="0.25">
      <c r="A502" s="223"/>
      <c r="B502" s="215"/>
      <c r="C502" s="168" t="s">
        <v>128</v>
      </c>
      <c r="D502" s="214" t="s">
        <v>368</v>
      </c>
      <c r="E502" s="97">
        <v>415</v>
      </c>
      <c r="F502" s="100"/>
      <c r="G502" s="100"/>
      <c r="H502" s="236" t="str">
        <f>IF(MIN(F502:G502)&gt;=0,"","ERROR")</f>
        <v/>
      </c>
      <c r="I502" s="97">
        <v>415</v>
      </c>
      <c r="L502" s="332"/>
      <c r="M502" s="97"/>
      <c r="N502" s="304"/>
      <c r="O502" s="316"/>
      <c r="P502" s="316"/>
      <c r="Q502" s="303"/>
      <c r="R502" s="284"/>
      <c r="V502" s="9"/>
    </row>
    <row r="503" spans="1:22" ht="30" customHeight="1" x14ac:dyDescent="0.25">
      <c r="A503" s="223"/>
      <c r="B503" s="215"/>
      <c r="C503" s="168" t="s">
        <v>124</v>
      </c>
      <c r="D503" s="142" t="s">
        <v>366</v>
      </c>
      <c r="E503" s="97">
        <v>414</v>
      </c>
      <c r="F503" s="100"/>
      <c r="G503" s="100"/>
      <c r="H503" s="236" t="str">
        <f>IF(MIN(F503:G503)&gt;=0,"","ERROR")</f>
        <v/>
      </c>
      <c r="I503" s="97">
        <v>414</v>
      </c>
      <c r="L503" s="332"/>
      <c r="M503" s="97"/>
      <c r="N503" s="304"/>
      <c r="O503" s="316"/>
      <c r="P503" s="316"/>
      <c r="Q503" s="303"/>
      <c r="R503" s="284"/>
      <c r="V503" s="9"/>
    </row>
    <row r="504" spans="1:22" ht="15" customHeight="1" x14ac:dyDescent="0.25">
      <c r="A504" s="223"/>
      <c r="B504" s="215"/>
      <c r="C504" s="162" t="s">
        <v>255</v>
      </c>
      <c r="D504" s="145"/>
      <c r="E504" s="97">
        <v>239</v>
      </c>
      <c r="F504" s="208"/>
      <c r="G504" s="208"/>
      <c r="H504" s="78"/>
      <c r="I504" s="97">
        <v>239</v>
      </c>
      <c r="L504" s="332"/>
      <c r="M504" s="97"/>
      <c r="N504" s="304"/>
      <c r="O504" s="309"/>
      <c r="Q504" s="303"/>
      <c r="R504" s="284"/>
      <c r="V504" s="9"/>
    </row>
    <row r="505" spans="1:22" ht="15" customHeight="1" x14ac:dyDescent="0.25">
      <c r="A505" s="223"/>
      <c r="B505" s="215"/>
      <c r="C505" s="168" t="s">
        <v>128</v>
      </c>
      <c r="D505" s="142" t="s">
        <v>353</v>
      </c>
      <c r="E505" s="97">
        <v>417</v>
      </c>
      <c r="F505" s="100"/>
      <c r="G505" s="100"/>
      <c r="H505" s="236" t="str">
        <f>IF(MIN(F505:G505)&gt;=0,"","ERROR")</f>
        <v/>
      </c>
      <c r="I505" s="97">
        <v>417</v>
      </c>
      <c r="L505" s="332"/>
      <c r="M505" s="97"/>
      <c r="N505" s="304"/>
      <c r="O505" s="316"/>
      <c r="Q505" s="303"/>
      <c r="R505" s="284"/>
      <c r="V505" s="9"/>
    </row>
    <row r="506" spans="1:22" ht="15" customHeight="1" x14ac:dyDescent="0.25">
      <c r="A506" s="223"/>
      <c r="B506" s="215"/>
      <c r="C506" s="168" t="s">
        <v>124</v>
      </c>
      <c r="D506" s="142" t="s">
        <v>349</v>
      </c>
      <c r="E506" s="97">
        <v>416</v>
      </c>
      <c r="F506" s="100"/>
      <c r="G506" s="100"/>
      <c r="H506" s="236" t="str">
        <f>IF(MIN(F506:G506)&gt;=0,"","ERROR")</f>
        <v/>
      </c>
      <c r="I506" s="97">
        <v>416</v>
      </c>
      <c r="L506" s="332"/>
      <c r="M506" s="97"/>
      <c r="N506" s="304"/>
      <c r="O506" s="316"/>
      <c r="Q506" s="303"/>
      <c r="R506" s="284"/>
      <c r="V506" s="9"/>
    </row>
    <row r="507" spans="1:22" ht="15" customHeight="1" x14ac:dyDescent="0.25">
      <c r="A507" s="223"/>
      <c r="B507" s="215"/>
      <c r="C507" s="162" t="s">
        <v>256</v>
      </c>
      <c r="D507" s="145"/>
      <c r="E507" s="97">
        <v>586</v>
      </c>
      <c r="F507" s="208"/>
      <c r="G507" s="208"/>
      <c r="H507" s="78"/>
      <c r="I507" s="97">
        <v>586</v>
      </c>
      <c r="L507" s="332"/>
      <c r="M507" s="97"/>
      <c r="N507" s="304"/>
      <c r="O507" s="309"/>
      <c r="Q507" s="303"/>
      <c r="R507" s="284"/>
      <c r="V507" s="9"/>
    </row>
    <row r="508" spans="1:22" ht="15" customHeight="1" x14ac:dyDescent="0.25">
      <c r="A508" s="223"/>
      <c r="B508" s="215"/>
      <c r="C508" s="168" t="s">
        <v>128</v>
      </c>
      <c r="D508" s="142" t="s">
        <v>353</v>
      </c>
      <c r="E508" s="97">
        <v>587</v>
      </c>
      <c r="F508" s="100"/>
      <c r="G508" s="100"/>
      <c r="H508" s="236" t="str">
        <f>IF(MIN(F508:G508)&gt;=0,"","ERROR")</f>
        <v/>
      </c>
      <c r="I508" s="97">
        <v>587</v>
      </c>
      <c r="L508" s="332"/>
      <c r="M508" s="97"/>
      <c r="N508" s="304"/>
      <c r="O508" s="316"/>
      <c r="Q508" s="303"/>
      <c r="R508" s="284"/>
      <c r="V508" s="9"/>
    </row>
    <row r="509" spans="1:22" ht="15" customHeight="1" x14ac:dyDescent="0.25">
      <c r="A509" s="223"/>
      <c r="B509" s="215"/>
      <c r="C509" s="168" t="s">
        <v>124</v>
      </c>
      <c r="D509" s="142" t="s">
        <v>349</v>
      </c>
      <c r="E509" s="97">
        <v>588</v>
      </c>
      <c r="F509" s="100"/>
      <c r="G509" s="100"/>
      <c r="H509" s="236" t="str">
        <f>IF(MIN(F509:G509)&gt;=0,"","ERROR")</f>
        <v/>
      </c>
      <c r="I509" s="97">
        <v>588</v>
      </c>
      <c r="L509" s="332"/>
      <c r="M509" s="97"/>
      <c r="N509" s="304"/>
      <c r="O509" s="316"/>
      <c r="Q509" s="303"/>
      <c r="R509" s="284"/>
      <c r="V509" s="9"/>
    </row>
    <row r="510" spans="1:22" ht="15" customHeight="1" x14ac:dyDescent="0.25">
      <c r="A510" s="223"/>
      <c r="B510" s="215"/>
      <c r="C510" s="127" t="s">
        <v>270</v>
      </c>
      <c r="D510" s="145"/>
      <c r="E510" s="106">
        <v>242</v>
      </c>
      <c r="F510" s="208"/>
      <c r="G510" s="208"/>
      <c r="H510" s="78"/>
      <c r="I510" s="106">
        <v>242</v>
      </c>
      <c r="L510" s="332"/>
      <c r="M510" s="106"/>
      <c r="N510" s="304"/>
      <c r="O510" s="309"/>
      <c r="Q510" s="303"/>
      <c r="R510" s="284"/>
      <c r="V510" s="9"/>
    </row>
    <row r="511" spans="1:22" ht="15" customHeight="1" x14ac:dyDescent="0.25">
      <c r="A511" s="223"/>
      <c r="B511" s="215"/>
      <c r="C511" s="168" t="s">
        <v>128</v>
      </c>
      <c r="D511" s="142" t="s">
        <v>353</v>
      </c>
      <c r="E511" s="106">
        <v>423</v>
      </c>
      <c r="F511" s="100"/>
      <c r="G511" s="100"/>
      <c r="H511" s="236" t="str">
        <f>IF(MIN(F511:G511)&gt;=0,"","ERROR")</f>
        <v/>
      </c>
      <c r="I511" s="106">
        <v>423</v>
      </c>
      <c r="L511" s="332"/>
      <c r="M511" s="106"/>
      <c r="N511" s="304"/>
      <c r="O511" s="316"/>
      <c r="Q511" s="303"/>
      <c r="R511" s="284"/>
      <c r="V511" s="9"/>
    </row>
    <row r="512" spans="1:22" ht="15" customHeight="1" x14ac:dyDescent="0.25">
      <c r="A512" s="223"/>
      <c r="B512" s="215"/>
      <c r="C512" s="168" t="s">
        <v>124</v>
      </c>
      <c r="D512" s="142" t="s">
        <v>349</v>
      </c>
      <c r="E512" s="106">
        <v>422</v>
      </c>
      <c r="F512" s="100"/>
      <c r="G512" s="100"/>
      <c r="H512" s="236" t="str">
        <f>IF(MIN(F512:G512)&gt;=0,"","ERROR")</f>
        <v/>
      </c>
      <c r="I512" s="106">
        <v>422</v>
      </c>
      <c r="L512" s="332"/>
      <c r="M512" s="106"/>
      <c r="N512" s="304"/>
      <c r="O512" s="316"/>
      <c r="Q512" s="303"/>
      <c r="R512" s="284"/>
      <c r="V512" s="9"/>
    </row>
    <row r="513" spans="1:29" s="2" customFormat="1" ht="15" customHeight="1" x14ac:dyDescent="0.3">
      <c r="A513" s="226"/>
      <c r="B513" s="215"/>
      <c r="C513" s="127" t="s">
        <v>257</v>
      </c>
      <c r="D513" s="145"/>
      <c r="E513" s="106">
        <v>243</v>
      </c>
      <c r="F513" s="208"/>
      <c r="G513" s="208"/>
      <c r="H513" s="78"/>
      <c r="I513" s="106">
        <v>243</v>
      </c>
      <c r="J513" s="278"/>
      <c r="K513" s="278"/>
      <c r="L513" s="332"/>
      <c r="M513" s="106"/>
      <c r="N513" s="304"/>
      <c r="O513" s="310"/>
      <c r="P513" s="1"/>
      <c r="Q513" s="303"/>
      <c r="R513" s="284"/>
      <c r="S513" s="1"/>
      <c r="T513" s="1"/>
      <c r="U513" s="1"/>
      <c r="V513" s="1"/>
      <c r="W513" s="1"/>
      <c r="X513" s="1"/>
      <c r="Y513" s="1"/>
      <c r="Z513" s="1"/>
      <c r="AA513" s="1"/>
      <c r="AB513" s="1"/>
      <c r="AC513" s="1"/>
    </row>
    <row r="514" spans="1:29" s="2" customFormat="1" ht="15" customHeight="1" x14ac:dyDescent="0.25">
      <c r="A514" s="226"/>
      <c r="B514" s="215"/>
      <c r="C514" s="168" t="s">
        <v>128</v>
      </c>
      <c r="D514" s="142" t="s">
        <v>369</v>
      </c>
      <c r="E514" s="106">
        <v>425</v>
      </c>
      <c r="F514" s="100"/>
      <c r="G514" s="100"/>
      <c r="H514" s="236" t="str">
        <f>IF(MIN(F514:G514)&gt;=0,"","ERROR")</f>
        <v/>
      </c>
      <c r="I514" s="106">
        <v>425</v>
      </c>
      <c r="J514" s="278"/>
      <c r="K514" s="278"/>
      <c r="L514" s="332"/>
      <c r="M514" s="106"/>
      <c r="N514" s="304"/>
      <c r="O514" s="316"/>
      <c r="P514" s="1"/>
      <c r="Q514" s="303"/>
      <c r="R514" s="284"/>
      <c r="S514" s="1"/>
      <c r="T514" s="1"/>
      <c r="U514" s="1"/>
      <c r="V514" s="1"/>
      <c r="W514" s="1"/>
      <c r="X514" s="1"/>
      <c r="Y514" s="1"/>
      <c r="Z514" s="1"/>
      <c r="AA514" s="1"/>
      <c r="AB514" s="1"/>
      <c r="AC514" s="1"/>
    </row>
    <row r="515" spans="1:29" s="2" customFormat="1" ht="15" customHeight="1" x14ac:dyDescent="0.25">
      <c r="A515" s="226"/>
      <c r="B515" s="215"/>
      <c r="C515" s="168" t="s">
        <v>124</v>
      </c>
      <c r="D515" s="142" t="s">
        <v>305</v>
      </c>
      <c r="E515" s="106">
        <v>424</v>
      </c>
      <c r="F515" s="100"/>
      <c r="G515" s="100"/>
      <c r="H515" s="236" t="str">
        <f>IF(MIN(F515:G515)&gt;=0,"","ERROR")</f>
        <v/>
      </c>
      <c r="I515" s="106">
        <v>424</v>
      </c>
      <c r="J515" s="278"/>
      <c r="K515" s="278"/>
      <c r="L515" s="332"/>
      <c r="M515" s="106"/>
      <c r="N515" s="304"/>
      <c r="O515" s="316"/>
      <c r="P515" s="1"/>
      <c r="Q515" s="303"/>
      <c r="R515" s="284"/>
      <c r="S515" s="1"/>
      <c r="T515" s="1"/>
      <c r="U515" s="1"/>
      <c r="V515" s="1"/>
      <c r="W515" s="1"/>
      <c r="X515" s="1"/>
      <c r="Y515" s="1"/>
      <c r="Z515" s="1"/>
      <c r="AA515" s="1"/>
      <c r="AB515" s="1"/>
      <c r="AC515" s="1"/>
    </row>
    <row r="516" spans="1:29" ht="15" customHeight="1" x14ac:dyDescent="0.25">
      <c r="A516" s="223"/>
      <c r="B516" s="215"/>
      <c r="C516" s="127" t="s">
        <v>258</v>
      </c>
      <c r="D516" s="145"/>
      <c r="E516" s="106">
        <v>244</v>
      </c>
      <c r="F516" s="208"/>
      <c r="G516" s="208"/>
      <c r="H516" s="78"/>
      <c r="I516" s="106">
        <v>244</v>
      </c>
      <c r="L516" s="332"/>
      <c r="M516" s="106"/>
      <c r="N516" s="304"/>
      <c r="O516" s="309"/>
      <c r="Q516" s="303"/>
      <c r="R516" s="284"/>
      <c r="V516" s="9"/>
    </row>
    <row r="517" spans="1:29" ht="30" customHeight="1" x14ac:dyDescent="0.25">
      <c r="A517" s="223"/>
      <c r="B517" s="215"/>
      <c r="C517" s="168" t="s">
        <v>128</v>
      </c>
      <c r="D517" s="214" t="s">
        <v>368</v>
      </c>
      <c r="E517" s="106">
        <v>427</v>
      </c>
      <c r="F517" s="100"/>
      <c r="G517" s="100"/>
      <c r="H517" s="236" t="str">
        <f>IF(MIN(F517:G517)&gt;=0,"","ERROR")</f>
        <v/>
      </c>
      <c r="I517" s="106">
        <v>427</v>
      </c>
      <c r="L517" s="332"/>
      <c r="M517" s="106"/>
      <c r="N517" s="304"/>
      <c r="O517" s="316"/>
      <c r="Q517" s="303"/>
      <c r="R517" s="284"/>
      <c r="V517" s="9"/>
    </row>
    <row r="518" spans="1:29" ht="30" customHeight="1" x14ac:dyDescent="0.25">
      <c r="A518" s="223"/>
      <c r="B518" s="215"/>
      <c r="C518" s="168" t="s">
        <v>124</v>
      </c>
      <c r="D518" s="142" t="s">
        <v>366</v>
      </c>
      <c r="E518" s="106">
        <v>426</v>
      </c>
      <c r="F518" s="100"/>
      <c r="G518" s="100"/>
      <c r="H518" s="236" t="str">
        <f>IF(MIN(F518:G518)&gt;=0,"","ERROR")</f>
        <v/>
      </c>
      <c r="I518" s="106">
        <v>426</v>
      </c>
      <c r="L518" s="332"/>
      <c r="M518" s="106"/>
      <c r="N518" s="304"/>
      <c r="O518" s="316"/>
      <c r="Q518" s="303"/>
      <c r="R518" s="284"/>
      <c r="V518" s="9"/>
    </row>
    <row r="519" spans="1:29" ht="15" customHeight="1" x14ac:dyDescent="0.25">
      <c r="A519" s="223"/>
      <c r="B519" s="215"/>
      <c r="C519" s="162" t="s">
        <v>259</v>
      </c>
      <c r="D519" s="145"/>
      <c r="E519" s="97">
        <v>589</v>
      </c>
      <c r="F519" s="208"/>
      <c r="G519" s="208"/>
      <c r="H519" s="78"/>
      <c r="I519" s="97">
        <v>589</v>
      </c>
      <c r="L519" s="332"/>
      <c r="M519" s="97"/>
      <c r="N519" s="304"/>
      <c r="O519" s="309"/>
      <c r="Q519" s="303"/>
      <c r="R519" s="284"/>
      <c r="V519" s="9"/>
    </row>
    <row r="520" spans="1:29" ht="15" customHeight="1" x14ac:dyDescent="0.25">
      <c r="A520" s="223"/>
      <c r="B520" s="215"/>
      <c r="C520" s="168" t="s">
        <v>128</v>
      </c>
      <c r="D520" s="142" t="s">
        <v>353</v>
      </c>
      <c r="E520" s="97">
        <v>590</v>
      </c>
      <c r="F520" s="100"/>
      <c r="G520" s="100"/>
      <c r="H520" s="236" t="str">
        <f>IF(MIN(F520:G520)&gt;=0,"","ERROR")</f>
        <v/>
      </c>
      <c r="I520" s="97">
        <v>590</v>
      </c>
      <c r="L520" s="332"/>
      <c r="M520" s="97"/>
      <c r="N520" s="304"/>
      <c r="O520" s="316"/>
      <c r="Q520" s="303"/>
      <c r="R520" s="284"/>
      <c r="V520" s="9"/>
    </row>
    <row r="521" spans="1:29" ht="15" customHeight="1" x14ac:dyDescent="0.25">
      <c r="A521" s="223"/>
      <c r="B521" s="215"/>
      <c r="C521" s="168" t="s">
        <v>124</v>
      </c>
      <c r="D521" s="142" t="s">
        <v>349</v>
      </c>
      <c r="E521" s="97">
        <v>591</v>
      </c>
      <c r="F521" s="100"/>
      <c r="G521" s="100"/>
      <c r="H521" s="236" t="str">
        <f>IF(MIN(F521:G521)&gt;=0,"","ERROR")</f>
        <v/>
      </c>
      <c r="I521" s="97">
        <v>591</v>
      </c>
      <c r="L521" s="332"/>
      <c r="M521" s="97"/>
      <c r="N521" s="304"/>
      <c r="O521" s="316"/>
      <c r="Q521" s="303"/>
      <c r="R521" s="284"/>
      <c r="V521" s="9"/>
    </row>
    <row r="522" spans="1:29" ht="15" customHeight="1" x14ac:dyDescent="0.25">
      <c r="A522" s="223"/>
      <c r="B522" s="215"/>
      <c r="C522" s="162" t="s">
        <v>271</v>
      </c>
      <c r="D522" s="145"/>
      <c r="E522" s="97">
        <v>247</v>
      </c>
      <c r="F522" s="208"/>
      <c r="G522" s="208"/>
      <c r="H522" s="78"/>
      <c r="I522" s="97">
        <v>247</v>
      </c>
      <c r="L522" s="332"/>
      <c r="M522" s="97"/>
      <c r="N522" s="304"/>
      <c r="O522" s="309"/>
      <c r="Q522" s="303"/>
      <c r="R522" s="284"/>
      <c r="V522" s="9"/>
    </row>
    <row r="523" spans="1:29" ht="15" customHeight="1" x14ac:dyDescent="0.25">
      <c r="A523" s="223"/>
      <c r="B523" s="215"/>
      <c r="C523" s="168" t="s">
        <v>128</v>
      </c>
      <c r="D523" s="142" t="s">
        <v>353</v>
      </c>
      <c r="E523" s="97">
        <v>433</v>
      </c>
      <c r="F523" s="100"/>
      <c r="G523" s="100"/>
      <c r="H523" s="236" t="str">
        <f>IF(MIN(F523:G523)&gt;=0,"","ERROR")</f>
        <v/>
      </c>
      <c r="I523" s="97">
        <v>433</v>
      </c>
      <c r="L523" s="332"/>
      <c r="M523" s="97"/>
      <c r="N523" s="304"/>
      <c r="O523" s="316"/>
      <c r="Q523" s="303"/>
      <c r="R523" s="284"/>
      <c r="V523" s="9"/>
    </row>
    <row r="524" spans="1:29" ht="15" customHeight="1" x14ac:dyDescent="0.25">
      <c r="A524" s="223"/>
      <c r="B524" s="215"/>
      <c r="C524" s="168" t="s">
        <v>124</v>
      </c>
      <c r="D524" s="142" t="s">
        <v>349</v>
      </c>
      <c r="E524" s="97">
        <v>432</v>
      </c>
      <c r="F524" s="100"/>
      <c r="G524" s="100"/>
      <c r="H524" s="236" t="str">
        <f>IF(MIN(F524:G524)&gt;=0,"","ERROR")</f>
        <v/>
      </c>
      <c r="I524" s="97">
        <v>432</v>
      </c>
      <c r="L524" s="332"/>
      <c r="M524" s="97"/>
      <c r="N524" s="304"/>
      <c r="O524" s="316"/>
      <c r="Q524" s="303"/>
      <c r="R524" s="284"/>
      <c r="V524" s="9"/>
    </row>
    <row r="525" spans="1:29" ht="15" customHeight="1" x14ac:dyDescent="0.25">
      <c r="A525" s="223"/>
      <c r="B525" s="215"/>
      <c r="C525" s="162" t="s">
        <v>260</v>
      </c>
      <c r="D525" s="145"/>
      <c r="E525" s="97">
        <v>592</v>
      </c>
      <c r="F525" s="208"/>
      <c r="G525" s="208"/>
      <c r="H525" s="78"/>
      <c r="I525" s="97">
        <v>592</v>
      </c>
      <c r="L525" s="332"/>
      <c r="M525" s="97"/>
      <c r="N525" s="304"/>
      <c r="O525" s="309"/>
      <c r="Q525" s="303"/>
      <c r="R525" s="284"/>
      <c r="V525" s="9"/>
    </row>
    <row r="526" spans="1:29" ht="15" customHeight="1" x14ac:dyDescent="0.25">
      <c r="A526" s="223"/>
      <c r="B526" s="215"/>
      <c r="C526" s="168" t="s">
        <v>128</v>
      </c>
      <c r="D526" s="142" t="s">
        <v>370</v>
      </c>
      <c r="E526" s="97">
        <v>593</v>
      </c>
      <c r="F526" s="100"/>
      <c r="G526" s="100"/>
      <c r="H526" s="236" t="str">
        <f t="shared" ref="H526:H536" si="1">IF(MIN(F526:G526)&gt;=0,"","ERROR")</f>
        <v/>
      </c>
      <c r="I526" s="97">
        <v>593</v>
      </c>
      <c r="L526" s="332"/>
      <c r="M526" s="97"/>
      <c r="N526" s="304"/>
      <c r="O526" s="316"/>
      <c r="Q526" s="303"/>
      <c r="R526" s="284"/>
      <c r="V526" s="9"/>
    </row>
    <row r="527" spans="1:29" ht="15" customHeight="1" x14ac:dyDescent="0.25">
      <c r="A527" s="223"/>
      <c r="B527" s="215"/>
      <c r="C527" s="168" t="s">
        <v>124</v>
      </c>
      <c r="D527" s="142" t="s">
        <v>305</v>
      </c>
      <c r="E527" s="97">
        <v>594</v>
      </c>
      <c r="F527" s="100"/>
      <c r="G527" s="100"/>
      <c r="H527" s="236" t="str">
        <f t="shared" si="1"/>
        <v/>
      </c>
      <c r="I527" s="97">
        <v>594</v>
      </c>
      <c r="L527" s="332"/>
      <c r="M527" s="97"/>
      <c r="N527" s="304"/>
      <c r="O527" s="316"/>
      <c r="Q527" s="303"/>
      <c r="R527" s="284"/>
      <c r="V527" s="9"/>
    </row>
    <row r="528" spans="1:29" ht="15" customHeight="1" x14ac:dyDescent="0.25">
      <c r="A528" s="223"/>
      <c r="B528" s="215"/>
      <c r="C528" s="162" t="s">
        <v>261</v>
      </c>
      <c r="D528" s="145"/>
      <c r="E528" s="97">
        <v>595</v>
      </c>
      <c r="F528" s="208"/>
      <c r="G528" s="208"/>
      <c r="H528" s="239"/>
      <c r="I528" s="97">
        <v>595</v>
      </c>
      <c r="L528" s="332"/>
      <c r="M528" s="97"/>
      <c r="N528" s="304"/>
      <c r="O528" s="309"/>
      <c r="Q528" s="303"/>
      <c r="R528" s="284"/>
      <c r="V528" s="9"/>
    </row>
    <row r="529" spans="1:29" ht="15" customHeight="1" x14ac:dyDescent="0.25">
      <c r="A529" s="223"/>
      <c r="B529" s="215"/>
      <c r="C529" s="168" t="s">
        <v>128</v>
      </c>
      <c r="D529" s="142" t="s">
        <v>371</v>
      </c>
      <c r="E529" s="97">
        <v>596</v>
      </c>
      <c r="F529" s="100"/>
      <c r="G529" s="100"/>
      <c r="H529" s="236" t="str">
        <f t="shared" si="1"/>
        <v/>
      </c>
      <c r="I529" s="97">
        <v>596</v>
      </c>
      <c r="L529" s="332"/>
      <c r="M529" s="97"/>
      <c r="N529" s="304"/>
      <c r="O529" s="316"/>
      <c r="Q529" s="303"/>
      <c r="R529" s="284"/>
      <c r="V529" s="9"/>
    </row>
    <row r="530" spans="1:29" ht="15" customHeight="1" x14ac:dyDescent="0.25">
      <c r="A530" s="223"/>
      <c r="B530" s="215"/>
      <c r="C530" s="168" t="s">
        <v>124</v>
      </c>
      <c r="D530" s="142" t="s">
        <v>305</v>
      </c>
      <c r="E530" s="97">
        <v>597</v>
      </c>
      <c r="F530" s="100"/>
      <c r="G530" s="100"/>
      <c r="H530" s="236" t="str">
        <f t="shared" si="1"/>
        <v/>
      </c>
      <c r="I530" s="97">
        <v>597</v>
      </c>
      <c r="L530" s="332"/>
      <c r="M530" s="97"/>
      <c r="N530" s="304"/>
      <c r="O530" s="316"/>
      <c r="Q530" s="303"/>
      <c r="R530" s="284"/>
      <c r="V530" s="9"/>
    </row>
    <row r="531" spans="1:29" ht="15" customHeight="1" x14ac:dyDescent="0.25">
      <c r="A531" s="223"/>
      <c r="B531" s="215"/>
      <c r="C531" s="162" t="s">
        <v>262</v>
      </c>
      <c r="D531" s="145"/>
      <c r="E531" s="97">
        <v>598</v>
      </c>
      <c r="F531" s="208"/>
      <c r="G531" s="208"/>
      <c r="H531" s="78"/>
      <c r="I531" s="97">
        <v>598</v>
      </c>
      <c r="L531" s="332"/>
      <c r="M531" s="97"/>
      <c r="N531" s="304"/>
      <c r="O531" s="309"/>
      <c r="Q531" s="303"/>
      <c r="R531" s="284"/>
      <c r="V531" s="9"/>
    </row>
    <row r="532" spans="1:29" ht="30" customHeight="1" x14ac:dyDescent="0.25">
      <c r="A532" s="223"/>
      <c r="B532" s="215"/>
      <c r="C532" s="168" t="s">
        <v>128</v>
      </c>
      <c r="D532" s="214" t="s">
        <v>368</v>
      </c>
      <c r="E532" s="97">
        <v>599</v>
      </c>
      <c r="F532" s="100"/>
      <c r="G532" s="100"/>
      <c r="H532" s="236" t="str">
        <f t="shared" si="1"/>
        <v/>
      </c>
      <c r="I532" s="97">
        <v>599</v>
      </c>
      <c r="L532" s="332"/>
      <c r="M532" s="97"/>
      <c r="N532" s="304"/>
      <c r="O532" s="316"/>
      <c r="Q532" s="303"/>
      <c r="R532" s="284"/>
      <c r="V532" s="9"/>
    </row>
    <row r="533" spans="1:29" ht="30" customHeight="1" x14ac:dyDescent="0.25">
      <c r="A533" s="223"/>
      <c r="B533" s="215"/>
      <c r="C533" s="168" t="s">
        <v>124</v>
      </c>
      <c r="D533" s="142" t="s">
        <v>366</v>
      </c>
      <c r="E533" s="97">
        <v>600</v>
      </c>
      <c r="F533" s="100"/>
      <c r="G533" s="100"/>
      <c r="H533" s="236" t="str">
        <f t="shared" si="1"/>
        <v/>
      </c>
      <c r="I533" s="97">
        <v>600</v>
      </c>
      <c r="L533" s="332"/>
      <c r="M533" s="97"/>
      <c r="N533" s="304"/>
      <c r="O533" s="316"/>
      <c r="Q533" s="303"/>
      <c r="R533" s="284"/>
      <c r="V533" s="9"/>
    </row>
    <row r="534" spans="1:29" ht="15" customHeight="1" x14ac:dyDescent="0.25">
      <c r="A534" s="223"/>
      <c r="B534" s="215"/>
      <c r="C534" s="162" t="s">
        <v>272</v>
      </c>
      <c r="D534" s="145"/>
      <c r="E534" s="97">
        <v>601</v>
      </c>
      <c r="F534" s="208"/>
      <c r="G534" s="208"/>
      <c r="H534" s="78"/>
      <c r="I534" s="97">
        <v>601</v>
      </c>
      <c r="L534" s="332"/>
      <c r="M534" s="97"/>
      <c r="N534" s="304"/>
      <c r="O534" s="309"/>
      <c r="Q534" s="303"/>
      <c r="R534" s="284"/>
      <c r="V534" s="9"/>
    </row>
    <row r="535" spans="1:29" ht="15" customHeight="1" x14ac:dyDescent="0.25">
      <c r="A535" s="223"/>
      <c r="B535" s="215"/>
      <c r="C535" s="168" t="s">
        <v>128</v>
      </c>
      <c r="D535" s="142" t="s">
        <v>353</v>
      </c>
      <c r="E535" s="97">
        <v>602</v>
      </c>
      <c r="F535" s="100"/>
      <c r="G535" s="100"/>
      <c r="H535" s="236" t="str">
        <f t="shared" si="1"/>
        <v/>
      </c>
      <c r="I535" s="97">
        <v>602</v>
      </c>
      <c r="L535" s="332"/>
      <c r="M535" s="97"/>
      <c r="N535" s="304"/>
      <c r="O535" s="316"/>
      <c r="Q535" s="303"/>
      <c r="R535" s="284"/>
      <c r="V535" s="9"/>
    </row>
    <row r="536" spans="1:29" ht="15" customHeight="1" x14ac:dyDescent="0.25">
      <c r="A536" s="223"/>
      <c r="B536" s="215"/>
      <c r="C536" s="168" t="s">
        <v>124</v>
      </c>
      <c r="D536" s="142" t="s">
        <v>349</v>
      </c>
      <c r="E536" s="97">
        <v>603</v>
      </c>
      <c r="F536" s="100"/>
      <c r="G536" s="100"/>
      <c r="H536" s="236" t="str">
        <f t="shared" si="1"/>
        <v/>
      </c>
      <c r="I536" s="97">
        <v>603</v>
      </c>
      <c r="L536" s="332"/>
      <c r="M536" s="97"/>
      <c r="N536" s="304"/>
      <c r="O536" s="316"/>
      <c r="Q536" s="303"/>
      <c r="R536" s="284"/>
      <c r="V536" s="9"/>
    </row>
    <row r="537" spans="1:29" s="2" customFormat="1" ht="15" customHeight="1" x14ac:dyDescent="0.3">
      <c r="A537" s="226"/>
      <c r="B537" s="215"/>
      <c r="C537" s="162" t="s">
        <v>273</v>
      </c>
      <c r="D537" s="145"/>
      <c r="E537" s="106">
        <v>258</v>
      </c>
      <c r="F537" s="208"/>
      <c r="G537" s="208"/>
      <c r="H537" s="78"/>
      <c r="I537" s="106">
        <v>258</v>
      </c>
      <c r="J537" s="278"/>
      <c r="K537" s="278"/>
      <c r="L537" s="332"/>
      <c r="M537" s="106"/>
      <c r="N537" s="304"/>
      <c r="O537" s="310"/>
      <c r="P537" s="1"/>
      <c r="Q537" s="303"/>
      <c r="R537" s="284"/>
      <c r="S537" s="1"/>
      <c r="T537" s="1"/>
      <c r="U537" s="1"/>
      <c r="V537" s="1"/>
      <c r="W537" s="1"/>
      <c r="X537" s="1"/>
      <c r="Y537" s="1"/>
      <c r="Z537" s="1"/>
      <c r="AA537" s="1"/>
      <c r="AB537" s="1"/>
      <c r="AC537" s="1"/>
    </row>
    <row r="538" spans="1:29" s="2" customFormat="1" ht="15" customHeight="1" x14ac:dyDescent="0.25">
      <c r="A538" s="226"/>
      <c r="B538" s="215"/>
      <c r="C538" s="168" t="s">
        <v>128</v>
      </c>
      <c r="D538" s="142" t="s">
        <v>372</v>
      </c>
      <c r="E538" s="106">
        <v>455</v>
      </c>
      <c r="F538" s="100"/>
      <c r="G538" s="100"/>
      <c r="H538" s="236" t="str">
        <f>IF(MIN(F538:G538)&gt;=0,"","ERROR")</f>
        <v/>
      </c>
      <c r="I538" s="106">
        <v>455</v>
      </c>
      <c r="J538" s="278"/>
      <c r="K538" s="278"/>
      <c r="L538" s="332"/>
      <c r="M538" s="106"/>
      <c r="N538" s="304"/>
      <c r="O538" s="316"/>
      <c r="P538" s="1"/>
      <c r="Q538" s="303"/>
      <c r="R538" s="284"/>
      <c r="S538" s="1"/>
      <c r="T538" s="1"/>
      <c r="U538" s="1"/>
      <c r="V538" s="1"/>
      <c r="W538" s="1"/>
      <c r="X538" s="1"/>
      <c r="Y538" s="1"/>
      <c r="Z538" s="1"/>
      <c r="AA538" s="1"/>
      <c r="AB538" s="1"/>
      <c r="AC538" s="1"/>
    </row>
    <row r="539" spans="1:29" s="2" customFormat="1" ht="15" customHeight="1" x14ac:dyDescent="0.25">
      <c r="A539" s="226"/>
      <c r="B539" s="215"/>
      <c r="C539" s="168" t="s">
        <v>124</v>
      </c>
      <c r="D539" s="142" t="s">
        <v>305</v>
      </c>
      <c r="E539" s="106">
        <v>454</v>
      </c>
      <c r="F539" s="100"/>
      <c r="G539" s="100"/>
      <c r="H539" s="236" t="str">
        <f>IF(MIN(F539:G539)&gt;=0,"","ERROR")</f>
        <v/>
      </c>
      <c r="I539" s="106">
        <v>454</v>
      </c>
      <c r="J539" s="278"/>
      <c r="K539" s="278"/>
      <c r="L539" s="332"/>
      <c r="M539" s="106"/>
      <c r="N539" s="304"/>
      <c r="O539" s="316"/>
      <c r="P539" s="1"/>
      <c r="Q539" s="303"/>
      <c r="R539" s="284"/>
      <c r="S539" s="1"/>
      <c r="T539" s="1"/>
      <c r="U539" s="1"/>
      <c r="V539" s="1"/>
      <c r="W539" s="1"/>
      <c r="X539" s="1"/>
      <c r="Y539" s="1"/>
      <c r="Z539" s="1"/>
      <c r="AA539" s="1"/>
      <c r="AB539" s="1"/>
      <c r="AC539" s="1"/>
    </row>
    <row r="540" spans="1:29" ht="15" customHeight="1" x14ac:dyDescent="0.3">
      <c r="A540" s="223"/>
      <c r="B540" s="215"/>
      <c r="C540" s="162" t="s">
        <v>274</v>
      </c>
      <c r="D540" s="145"/>
      <c r="E540" s="106">
        <v>259</v>
      </c>
      <c r="F540" s="208"/>
      <c r="G540" s="208"/>
      <c r="H540" s="78"/>
      <c r="I540" s="106">
        <v>259</v>
      </c>
      <c r="L540" s="332"/>
      <c r="M540" s="106"/>
      <c r="N540" s="304"/>
      <c r="O540" s="310"/>
      <c r="Q540" s="303"/>
      <c r="R540" s="284"/>
      <c r="V540" s="9"/>
    </row>
    <row r="541" spans="1:29" ht="15" customHeight="1" x14ac:dyDescent="0.25">
      <c r="A541" s="223"/>
      <c r="B541" s="215"/>
      <c r="C541" s="168" t="s">
        <v>128</v>
      </c>
      <c r="D541" s="142" t="s">
        <v>373</v>
      </c>
      <c r="E541" s="106">
        <v>457</v>
      </c>
      <c r="F541" s="100"/>
      <c r="G541" s="100"/>
      <c r="H541" s="236" t="str">
        <f>IF(MIN(F541:G541)&gt;=0,"","ERROR")</f>
        <v/>
      </c>
      <c r="I541" s="106">
        <v>457</v>
      </c>
      <c r="L541" s="332"/>
      <c r="M541" s="106"/>
      <c r="N541" s="304"/>
      <c r="O541" s="316"/>
      <c r="Q541" s="303"/>
      <c r="R541" s="284"/>
      <c r="V541" s="9"/>
    </row>
    <row r="542" spans="1:29" ht="15" customHeight="1" x14ac:dyDescent="0.25">
      <c r="A542" s="223"/>
      <c r="B542" s="215"/>
      <c r="C542" s="168" t="s">
        <v>124</v>
      </c>
      <c r="D542" s="142" t="s">
        <v>305</v>
      </c>
      <c r="E542" s="106">
        <v>456</v>
      </c>
      <c r="F542" s="100"/>
      <c r="G542" s="100"/>
      <c r="H542" s="236" t="str">
        <f>IF(MIN(F542:G542)&gt;=0,"","ERROR")</f>
        <v/>
      </c>
      <c r="I542" s="106">
        <v>456</v>
      </c>
      <c r="L542" s="332"/>
      <c r="M542" s="106"/>
      <c r="N542" s="304"/>
      <c r="O542" s="316"/>
      <c r="Q542" s="303"/>
      <c r="R542" s="284"/>
      <c r="V542" s="9"/>
    </row>
    <row r="543" spans="1:29" ht="15" customHeight="1" x14ac:dyDescent="0.25">
      <c r="A543" s="223"/>
      <c r="B543" s="215"/>
      <c r="C543" s="162" t="s">
        <v>275</v>
      </c>
      <c r="D543" s="145"/>
      <c r="E543" s="97">
        <v>604</v>
      </c>
      <c r="F543" s="208"/>
      <c r="G543" s="208"/>
      <c r="H543" s="78"/>
      <c r="I543" s="97">
        <v>604</v>
      </c>
      <c r="L543" s="332"/>
      <c r="M543" s="97"/>
      <c r="N543" s="304"/>
      <c r="O543" s="309"/>
      <c r="Q543" s="303"/>
      <c r="R543" s="284"/>
      <c r="V543" s="9"/>
    </row>
    <row r="544" spans="1:29" ht="15" customHeight="1" x14ac:dyDescent="0.25">
      <c r="A544" s="223"/>
      <c r="B544" s="215"/>
      <c r="C544" s="168" t="s">
        <v>128</v>
      </c>
      <c r="D544" s="142" t="s">
        <v>370</v>
      </c>
      <c r="E544" s="97">
        <v>605</v>
      </c>
      <c r="F544" s="100"/>
      <c r="G544" s="100"/>
      <c r="H544" s="236" t="str">
        <f>IF(MIN(F544:G544)&gt;=0,"","ERROR")</f>
        <v/>
      </c>
      <c r="I544" s="97">
        <v>605</v>
      </c>
      <c r="L544" s="332"/>
      <c r="M544" s="97"/>
      <c r="N544" s="278"/>
      <c r="O544" s="316"/>
      <c r="P544" s="316"/>
      <c r="Q544" s="303"/>
      <c r="R544" s="284"/>
      <c r="V544" s="9"/>
    </row>
    <row r="545" spans="1:22" ht="15" customHeight="1" x14ac:dyDescent="0.25">
      <c r="A545" s="223"/>
      <c r="B545" s="215"/>
      <c r="C545" s="168" t="s">
        <v>124</v>
      </c>
      <c r="D545" s="142" t="s">
        <v>305</v>
      </c>
      <c r="E545" s="97">
        <v>606</v>
      </c>
      <c r="F545" s="100"/>
      <c r="G545" s="100"/>
      <c r="H545" s="236" t="str">
        <f>IF(MIN(F545:G545)&gt;=0,"","ERROR")</f>
        <v/>
      </c>
      <c r="I545" s="97">
        <v>606</v>
      </c>
      <c r="L545" s="332"/>
      <c r="M545" s="97"/>
      <c r="N545" s="278"/>
      <c r="O545" s="316"/>
      <c r="P545" s="316"/>
      <c r="Q545" s="303"/>
      <c r="R545" s="284"/>
      <c r="V545" s="9"/>
    </row>
    <row r="546" spans="1:22" ht="15" customHeight="1" x14ac:dyDescent="0.25">
      <c r="A546" s="223"/>
      <c r="B546" s="215"/>
      <c r="C546" s="127" t="s">
        <v>276</v>
      </c>
      <c r="D546" s="145"/>
      <c r="E546" s="106">
        <v>262</v>
      </c>
      <c r="F546" s="208"/>
      <c r="G546" s="208"/>
      <c r="H546" s="78"/>
      <c r="I546" s="106">
        <v>262</v>
      </c>
      <c r="L546" s="332"/>
      <c r="M546" s="106"/>
      <c r="N546" s="304"/>
      <c r="O546" s="309"/>
      <c r="Q546" s="303"/>
      <c r="R546" s="284"/>
      <c r="V546" s="9"/>
    </row>
    <row r="547" spans="1:22" ht="30" customHeight="1" x14ac:dyDescent="0.25">
      <c r="A547" s="223"/>
      <c r="B547" s="215"/>
      <c r="C547" s="168" t="s">
        <v>128</v>
      </c>
      <c r="D547" s="214" t="s">
        <v>368</v>
      </c>
      <c r="E547" s="106">
        <v>463</v>
      </c>
      <c r="F547" s="100"/>
      <c r="G547" s="100"/>
      <c r="H547" s="236" t="str">
        <f>IF(MIN(F547:G547)&gt;=0,"","ERROR")</f>
        <v/>
      </c>
      <c r="I547" s="106">
        <v>463</v>
      </c>
      <c r="L547" s="332"/>
      <c r="M547" s="106"/>
      <c r="N547" s="304"/>
      <c r="O547" s="316"/>
      <c r="Q547" s="303"/>
      <c r="R547" s="284"/>
      <c r="V547" s="9"/>
    </row>
    <row r="548" spans="1:22" ht="30" customHeight="1" x14ac:dyDescent="0.25">
      <c r="A548" s="223"/>
      <c r="B548" s="215"/>
      <c r="C548" s="168" t="s">
        <v>124</v>
      </c>
      <c r="D548" s="142" t="s">
        <v>366</v>
      </c>
      <c r="E548" s="106">
        <v>462</v>
      </c>
      <c r="F548" s="100"/>
      <c r="G548" s="100"/>
      <c r="H548" s="236" t="str">
        <f>IF(MIN(F548:G548)&gt;=0,"","ERROR")</f>
        <v/>
      </c>
      <c r="I548" s="106">
        <v>462</v>
      </c>
      <c r="L548" s="332"/>
      <c r="M548" s="106"/>
      <c r="N548" s="304"/>
      <c r="O548" s="316"/>
      <c r="Q548" s="303"/>
      <c r="R548" s="284"/>
      <c r="V548" s="9"/>
    </row>
    <row r="549" spans="1:22" ht="15" customHeight="1" x14ac:dyDescent="0.25">
      <c r="A549" s="223"/>
      <c r="B549" s="215"/>
      <c r="C549" s="95" t="s">
        <v>83</v>
      </c>
      <c r="D549" s="145"/>
      <c r="E549" s="104">
        <v>263</v>
      </c>
      <c r="F549" s="100"/>
      <c r="G549" s="100"/>
      <c r="H549" s="78"/>
      <c r="I549" s="106">
        <v>263</v>
      </c>
      <c r="L549" s="332"/>
      <c r="M549" s="106"/>
      <c r="N549" s="278"/>
      <c r="O549" s="103" t="str">
        <f>IF(F549&gt;=SUM(F453:F499,F502:F548),"","ERROR")</f>
        <v/>
      </c>
      <c r="P549" s="103" t="str">
        <f>IF(G549&gt;=SUM(G453:G499,G502:G548),"","ERROR")</f>
        <v/>
      </c>
      <c r="Q549" s="303"/>
      <c r="R549" s="284"/>
      <c r="V549" s="9"/>
    </row>
    <row r="550" spans="1:22" ht="15" customHeight="1" x14ac:dyDescent="0.25">
      <c r="A550" s="223"/>
      <c r="B550" s="215"/>
      <c r="C550" s="81"/>
      <c r="D550" s="16"/>
      <c r="E550" s="16"/>
      <c r="F550" s="320"/>
      <c r="G550" s="320"/>
      <c r="H550" s="320"/>
      <c r="I550" s="106"/>
      <c r="L550" s="332"/>
      <c r="M550" s="106"/>
      <c r="N550" s="278"/>
      <c r="O550" s="82"/>
      <c r="Q550" s="303"/>
      <c r="R550" s="284"/>
      <c r="V550" s="9"/>
    </row>
    <row r="551" spans="1:22" ht="15.5" x14ac:dyDescent="0.35">
      <c r="A551" s="223"/>
      <c r="B551" s="254" t="s">
        <v>1</v>
      </c>
      <c r="C551" s="80"/>
      <c r="D551" s="135"/>
      <c r="E551" s="135"/>
      <c r="F551" s="80"/>
      <c r="G551" s="80"/>
      <c r="H551" s="80"/>
      <c r="I551" s="106"/>
      <c r="L551" s="332"/>
      <c r="M551" s="106"/>
      <c r="N551" s="278"/>
      <c r="O551" s="117"/>
      <c r="Q551" s="303"/>
      <c r="R551" s="284"/>
      <c r="V551" s="9"/>
    </row>
    <row r="552" spans="1:22" ht="15" customHeight="1" x14ac:dyDescent="0.35">
      <c r="A552" s="223"/>
      <c r="B552" s="252"/>
      <c r="C552" s="15"/>
      <c r="D552" s="34"/>
      <c r="E552" s="34"/>
      <c r="F552" s="15"/>
      <c r="G552" s="15"/>
      <c r="H552" s="26"/>
      <c r="I552" s="106"/>
      <c r="L552" s="332"/>
      <c r="M552" s="106"/>
      <c r="N552" s="278"/>
      <c r="O552" s="117"/>
      <c r="Q552" s="303"/>
      <c r="R552" s="284"/>
      <c r="V552" s="9"/>
    </row>
    <row r="553" spans="1:22" ht="25" customHeight="1" x14ac:dyDescent="0.35">
      <c r="A553" s="223"/>
      <c r="B553" s="253"/>
      <c r="C553" s="15"/>
      <c r="D553" s="369" t="s">
        <v>277</v>
      </c>
      <c r="E553" s="137"/>
      <c r="F553" s="373" t="s">
        <v>20</v>
      </c>
      <c r="G553" s="358" t="s">
        <v>102</v>
      </c>
      <c r="H553" s="83"/>
      <c r="I553" s="106"/>
      <c r="L553" s="332"/>
      <c r="M553" s="106"/>
      <c r="N553" s="278"/>
      <c r="O553" s="117"/>
      <c r="Q553" s="303"/>
      <c r="R553" s="284"/>
      <c r="V553" s="9"/>
    </row>
    <row r="554" spans="1:22" ht="25" customHeight="1" x14ac:dyDescent="0.35">
      <c r="A554" s="223"/>
      <c r="B554" s="253"/>
      <c r="C554" s="15"/>
      <c r="D554" s="370"/>
      <c r="E554" s="138"/>
      <c r="F554" s="374"/>
      <c r="G554" s="359"/>
      <c r="H554" s="83"/>
      <c r="I554" s="106"/>
      <c r="L554" s="332"/>
      <c r="M554" s="106"/>
      <c r="N554" s="304"/>
      <c r="O554" s="117"/>
      <c r="Q554" s="303"/>
      <c r="R554" s="284"/>
      <c r="V554" s="9"/>
    </row>
    <row r="555" spans="1:22" ht="25" customHeight="1" x14ac:dyDescent="0.35">
      <c r="A555" s="223"/>
      <c r="B555" s="253"/>
      <c r="C555" s="15"/>
      <c r="D555" s="138"/>
      <c r="E555" s="202"/>
      <c r="F555" s="101" t="s">
        <v>7</v>
      </c>
      <c r="G555" s="15"/>
      <c r="H555" s="83"/>
      <c r="I555" s="106"/>
      <c r="L555" s="332"/>
      <c r="M555" s="106"/>
      <c r="N555" s="304"/>
      <c r="O555" s="117"/>
      <c r="Q555" s="303"/>
      <c r="R555" s="284"/>
      <c r="V555" s="9"/>
    </row>
    <row r="556" spans="1:22" ht="15" customHeight="1" x14ac:dyDescent="0.25">
      <c r="A556" s="223"/>
      <c r="B556" s="219"/>
      <c r="C556" s="186" t="s">
        <v>246</v>
      </c>
      <c r="D556" s="142" t="s">
        <v>374</v>
      </c>
      <c r="E556" s="105">
        <v>607</v>
      </c>
      <c r="F556" s="232"/>
      <c r="G556" s="320"/>
      <c r="I556" s="106">
        <v>607</v>
      </c>
      <c r="L556" s="332"/>
      <c r="M556" s="106"/>
      <c r="N556" s="304"/>
      <c r="O556" s="82"/>
      <c r="Q556" s="303"/>
      <c r="R556" s="284"/>
      <c r="V556" s="9"/>
    </row>
    <row r="557" spans="1:22" ht="15" customHeight="1" x14ac:dyDescent="0.25">
      <c r="A557" s="223"/>
      <c r="B557" s="219"/>
      <c r="C557" s="186" t="s">
        <v>263</v>
      </c>
      <c r="D557" s="142" t="s">
        <v>375</v>
      </c>
      <c r="E557" s="97">
        <v>608</v>
      </c>
      <c r="F557" s="232"/>
      <c r="G557" s="320"/>
      <c r="I557" s="97">
        <v>608</v>
      </c>
      <c r="L557" s="332"/>
      <c r="M557" s="97"/>
      <c r="N557" s="304"/>
      <c r="O557" s="82"/>
      <c r="Q557" s="303"/>
      <c r="R557" s="284"/>
      <c r="V557" s="9"/>
    </row>
    <row r="558" spans="1:22" ht="15" customHeight="1" x14ac:dyDescent="0.25">
      <c r="A558" s="223"/>
      <c r="B558" s="219"/>
      <c r="C558" s="186" t="s">
        <v>264</v>
      </c>
      <c r="D558" s="142" t="s">
        <v>393</v>
      </c>
      <c r="E558" s="97">
        <v>609</v>
      </c>
      <c r="F558" s="232"/>
      <c r="G558" s="320"/>
      <c r="I558" s="97">
        <v>609</v>
      </c>
      <c r="L558" s="332"/>
      <c r="M558" s="97"/>
      <c r="N558" s="304"/>
      <c r="O558" s="82"/>
      <c r="Q558" s="303"/>
      <c r="R558" s="284"/>
      <c r="V558" s="9"/>
    </row>
    <row r="559" spans="1:22" ht="15" customHeight="1" x14ac:dyDescent="0.25">
      <c r="A559" s="223"/>
      <c r="B559" s="219"/>
      <c r="C559" s="186" t="s">
        <v>84</v>
      </c>
      <c r="D559" s="145"/>
      <c r="E559" s="106">
        <v>268</v>
      </c>
      <c r="F559" s="230"/>
      <c r="G559" s="320"/>
      <c r="I559" s="106">
        <v>268</v>
      </c>
      <c r="L559" s="332"/>
      <c r="M559" s="106"/>
      <c r="N559" s="304"/>
      <c r="O559" s="82"/>
      <c r="Q559" s="303"/>
      <c r="R559" s="284"/>
      <c r="V559" s="9"/>
    </row>
    <row r="560" spans="1:22" ht="15" customHeight="1" x14ac:dyDescent="0.25">
      <c r="A560" s="223"/>
      <c r="B560" s="219"/>
      <c r="C560" s="186" t="s">
        <v>78</v>
      </c>
      <c r="D560" s="142" t="s">
        <v>376</v>
      </c>
      <c r="E560" s="106">
        <v>210</v>
      </c>
      <c r="F560" s="232"/>
      <c r="G560" s="236" t="str">
        <f>IF(F560&gt;=0,"","ERROR")</f>
        <v/>
      </c>
      <c r="I560" s="106">
        <v>210</v>
      </c>
      <c r="L560" s="332"/>
      <c r="M560" s="106"/>
      <c r="N560" s="304"/>
      <c r="O560" s="82"/>
      <c r="Q560" s="303"/>
      <c r="R560" s="284"/>
      <c r="V560" s="9"/>
    </row>
    <row r="561" spans="1:22" ht="15" customHeight="1" x14ac:dyDescent="0.25">
      <c r="A561" s="223"/>
      <c r="B561" s="219"/>
      <c r="C561" s="186" t="s">
        <v>79</v>
      </c>
      <c r="D561" s="142" t="s">
        <v>377</v>
      </c>
      <c r="E561" s="106">
        <v>212</v>
      </c>
      <c r="F561" s="230"/>
      <c r="G561" s="236" t="str">
        <f>IF(AND(F561&lt;=F560,F561&gt;=0),"","ERROR")</f>
        <v/>
      </c>
      <c r="I561" s="106">
        <v>212</v>
      </c>
      <c r="L561" s="332"/>
      <c r="M561" s="106"/>
      <c r="N561" s="278"/>
      <c r="O561" s="82"/>
      <c r="Q561" s="303"/>
      <c r="R561" s="284"/>
      <c r="V561" s="9"/>
    </row>
    <row r="562" spans="1:22" ht="15" customHeight="1" x14ac:dyDescent="0.25">
      <c r="A562" s="223"/>
      <c r="B562" s="219"/>
      <c r="C562" s="186" t="s">
        <v>67</v>
      </c>
      <c r="D562" s="142" t="s">
        <v>394</v>
      </c>
      <c r="E562" s="106">
        <v>182</v>
      </c>
      <c r="F562" s="230"/>
      <c r="G562" s="236" t="str">
        <f>IF(F562&gt;=0,"","ERROR")</f>
        <v/>
      </c>
      <c r="I562" s="106">
        <v>182</v>
      </c>
      <c r="L562" s="332"/>
      <c r="M562" s="106"/>
      <c r="N562" s="278"/>
      <c r="O562" s="82"/>
      <c r="Q562" s="303"/>
      <c r="R562" s="284"/>
      <c r="V562" s="9"/>
    </row>
    <row r="563" spans="1:22" ht="22.5" customHeight="1" x14ac:dyDescent="0.25">
      <c r="A563" s="223"/>
      <c r="B563" s="219"/>
      <c r="C563" s="96" t="s">
        <v>0</v>
      </c>
      <c r="D563" s="195">
        <v>13</v>
      </c>
      <c r="E563" s="104">
        <v>270</v>
      </c>
      <c r="F563" s="231"/>
      <c r="G563" s="320"/>
      <c r="I563" s="106">
        <v>270</v>
      </c>
      <c r="J563" s="9"/>
      <c r="K563" s="9"/>
      <c r="L563" s="332"/>
      <c r="M563" s="106"/>
      <c r="N563" s="278"/>
      <c r="O563" s="318"/>
      <c r="Q563" s="303"/>
      <c r="R563" s="284"/>
      <c r="V563" s="9"/>
    </row>
    <row r="564" spans="1:22" ht="6" customHeight="1" x14ac:dyDescent="0.25">
      <c r="A564" s="223"/>
      <c r="B564" s="82"/>
      <c r="C564" s="37"/>
      <c r="D564" s="159"/>
      <c r="E564" s="159"/>
      <c r="F564" s="37"/>
      <c r="G564" s="37"/>
      <c r="H564" s="37"/>
      <c r="I564" s="37"/>
      <c r="J564" s="37"/>
      <c r="K564" s="37"/>
      <c r="L564" s="37"/>
      <c r="M564" s="97"/>
      <c r="N564" s="257"/>
      <c r="O564" s="82"/>
      <c r="V564" s="9"/>
    </row>
    <row r="565" spans="1:22" ht="22.5" customHeight="1" x14ac:dyDescent="0.25">
      <c r="L565" s="316"/>
      <c r="M565" s="97"/>
    </row>
    <row r="566" spans="1:22" x14ac:dyDescent="0.25">
      <c r="M566" s="97"/>
    </row>
    <row r="567" spans="1:22" ht="15" customHeight="1" x14ac:dyDescent="0.25">
      <c r="C567" s="279"/>
      <c r="D567" s="279"/>
      <c r="E567" s="279"/>
      <c r="F567" s="279"/>
      <c r="G567" s="279" t="s">
        <v>428</v>
      </c>
      <c r="H567" s="279"/>
      <c r="I567" s="279"/>
      <c r="J567" s="279"/>
      <c r="K567" s="279" t="s">
        <v>429</v>
      </c>
      <c r="L567" s="279" t="s">
        <v>430</v>
      </c>
      <c r="M567" s="97"/>
    </row>
    <row r="568" spans="1:22" x14ac:dyDescent="0.25">
      <c r="L568" s="356" t="s">
        <v>221</v>
      </c>
      <c r="M568" s="97"/>
    </row>
    <row r="569" spans="1:22" x14ac:dyDescent="0.25">
      <c r="L569" s="357"/>
      <c r="M569" s="97"/>
    </row>
    <row r="570" spans="1:22" ht="18" x14ac:dyDescent="0.25">
      <c r="C570" s="336" t="s">
        <v>470</v>
      </c>
      <c r="L570" s="281" t="s">
        <v>451</v>
      </c>
      <c r="M570" s="97"/>
    </row>
    <row r="571" spans="1:22" ht="30" customHeight="1" thickBot="1" x14ac:dyDescent="0.3">
      <c r="G571" s="354" t="s">
        <v>467</v>
      </c>
      <c r="H571" s="354"/>
      <c r="I571" s="354"/>
      <c r="J571" s="355"/>
      <c r="K571" s="291" t="s">
        <v>431</v>
      </c>
      <c r="L571" s="337" t="str">
        <f>IF(ISBLANK(L15),"",L15)</f>
        <v/>
      </c>
      <c r="M571" s="97">
        <v>1004</v>
      </c>
    </row>
    <row r="572" spans="1:22" ht="30" customHeight="1" thickTop="1" thickBot="1" x14ac:dyDescent="0.3">
      <c r="G572" s="350" t="s">
        <v>468</v>
      </c>
      <c r="H572" s="350"/>
      <c r="I572" s="350"/>
      <c r="J572" s="351"/>
      <c r="K572" s="140" t="s">
        <v>432</v>
      </c>
      <c r="L572" s="337" t="str">
        <f>IF(ISBLANK(L33),"",L33)</f>
        <v/>
      </c>
      <c r="M572" s="97">
        <v>1016</v>
      </c>
    </row>
    <row r="573" spans="1:22" ht="30" customHeight="1" thickTop="1" thickBot="1" x14ac:dyDescent="0.3">
      <c r="G573" s="350" t="s">
        <v>433</v>
      </c>
      <c r="H573" s="350"/>
      <c r="I573" s="350"/>
      <c r="J573" s="351"/>
      <c r="K573" s="140" t="s">
        <v>434</v>
      </c>
      <c r="L573" s="337" t="str">
        <f>IF(ISBLANK(L39),"",L39)</f>
        <v/>
      </c>
      <c r="M573" s="97">
        <v>1503</v>
      </c>
    </row>
    <row r="574" spans="1:22" ht="30" customHeight="1" thickTop="1" thickBot="1" x14ac:dyDescent="0.3">
      <c r="G574" s="350" t="s">
        <v>435</v>
      </c>
      <c r="H574" s="350"/>
      <c r="I574" s="350"/>
      <c r="J574" s="351"/>
      <c r="K574" s="140" t="s">
        <v>436</v>
      </c>
      <c r="L574" s="337" t="str">
        <f>IF(ISBLANK(L43),"",L43)</f>
        <v/>
      </c>
      <c r="M574" s="97">
        <v>1506</v>
      </c>
    </row>
    <row r="575" spans="1:22" ht="30" customHeight="1" thickTop="1" thickBot="1" x14ac:dyDescent="0.3">
      <c r="G575" s="350" t="s">
        <v>437</v>
      </c>
      <c r="H575" s="350"/>
      <c r="I575" s="350"/>
      <c r="J575" s="351"/>
      <c r="K575" s="140" t="s">
        <v>465</v>
      </c>
      <c r="L575" s="337" t="str">
        <f>IF(ISBLANK(L125),"",L125)</f>
        <v/>
      </c>
      <c r="M575" s="97">
        <v>1077</v>
      </c>
    </row>
    <row r="576" spans="1:22" ht="30" customHeight="1" thickTop="1" thickBot="1" x14ac:dyDescent="0.3">
      <c r="G576" s="350" t="s">
        <v>438</v>
      </c>
      <c r="H576" s="350"/>
      <c r="I576" s="350"/>
      <c r="J576" s="351"/>
      <c r="K576" s="140" t="s">
        <v>466</v>
      </c>
      <c r="L576" s="337" t="str">
        <f>IF(ISBLANK(L151),"",L151)</f>
        <v/>
      </c>
      <c r="M576" s="106">
        <v>1091</v>
      </c>
    </row>
    <row r="577" spans="2:21" ht="30" customHeight="1" thickTop="1" thickBot="1" x14ac:dyDescent="0.3">
      <c r="G577" s="350" t="s">
        <v>439</v>
      </c>
      <c r="H577" s="350"/>
      <c r="I577" s="350"/>
      <c r="J577" s="351"/>
      <c r="K577" s="140" t="s">
        <v>440</v>
      </c>
      <c r="L577" s="337" t="str">
        <f>IF(ISBLANK(L161),"",L161)</f>
        <v/>
      </c>
      <c r="M577" s="97">
        <v>1096</v>
      </c>
    </row>
    <row r="578" spans="2:21" ht="30" customHeight="1" thickTop="1" thickBot="1" x14ac:dyDescent="0.3">
      <c r="G578" s="350" t="s">
        <v>441</v>
      </c>
      <c r="H578" s="350"/>
      <c r="I578" s="350"/>
      <c r="J578" s="351"/>
      <c r="K578" s="140" t="s">
        <v>442</v>
      </c>
      <c r="L578" s="337" t="str">
        <f>IF(ISBLANK(L169),"",L169)</f>
        <v/>
      </c>
      <c r="M578" s="97">
        <v>1099</v>
      </c>
    </row>
    <row r="579" spans="2:21" ht="30" customHeight="1" thickTop="1" thickBot="1" x14ac:dyDescent="0.3">
      <c r="G579" s="350" t="s">
        <v>443</v>
      </c>
      <c r="H579" s="350"/>
      <c r="I579" s="350"/>
      <c r="J579" s="351"/>
      <c r="K579" s="140" t="s">
        <v>444</v>
      </c>
      <c r="L579" s="337" t="str">
        <f>IF(ISBLANK(L177),"",L177)</f>
        <v/>
      </c>
      <c r="M579" s="97">
        <v>1102</v>
      </c>
    </row>
    <row r="580" spans="2:21" ht="30" customHeight="1" thickTop="1" thickBot="1" x14ac:dyDescent="0.3">
      <c r="G580" s="350" t="s">
        <v>445</v>
      </c>
      <c r="H580" s="350"/>
      <c r="I580" s="350"/>
      <c r="J580" s="351"/>
      <c r="K580" s="140" t="s">
        <v>446</v>
      </c>
      <c r="L580" s="337" t="str">
        <f>IF(ISBLANK(L189),"",L189)</f>
        <v/>
      </c>
      <c r="M580" s="97">
        <v>1108</v>
      </c>
    </row>
    <row r="581" spans="2:21" ht="30" customHeight="1" thickTop="1" thickBot="1" x14ac:dyDescent="0.3">
      <c r="G581" s="350" t="s">
        <v>447</v>
      </c>
      <c r="H581" s="350"/>
      <c r="I581" s="350"/>
      <c r="J581" s="351"/>
      <c r="K581" s="140" t="s">
        <v>448</v>
      </c>
      <c r="L581" s="337" t="str">
        <f>IF(ISBLANK(L190),"",L190)</f>
        <v/>
      </c>
      <c r="M581" s="97">
        <v>1109</v>
      </c>
    </row>
    <row r="582" spans="2:21" ht="30" customHeight="1" thickTop="1" thickBot="1" x14ac:dyDescent="0.3">
      <c r="G582" s="350" t="s">
        <v>455</v>
      </c>
      <c r="H582" s="350"/>
      <c r="I582" s="350"/>
      <c r="J582" s="351"/>
      <c r="K582" s="140" t="s">
        <v>457</v>
      </c>
      <c r="L582" s="337" t="str">
        <f>IF(ISBLANK(L276),"",L276)</f>
        <v/>
      </c>
      <c r="M582" s="106">
        <v>1297</v>
      </c>
    </row>
    <row r="583" spans="2:21" ht="30" customHeight="1" thickTop="1" thickBot="1" x14ac:dyDescent="0.3">
      <c r="G583" s="350" t="s">
        <v>456</v>
      </c>
      <c r="H583" s="350"/>
      <c r="I583" s="350"/>
      <c r="J583" s="351"/>
      <c r="K583" s="140" t="s">
        <v>458</v>
      </c>
      <c r="L583" s="337" t="str">
        <f>IF(ISBLANK(L277),"",L277)</f>
        <v/>
      </c>
      <c r="M583" s="106">
        <v>1296</v>
      </c>
    </row>
    <row r="584" spans="2:21" s="342" customFormat="1" ht="30" hidden="1" customHeight="1" thickTop="1" x14ac:dyDescent="0.25"/>
    <row r="585" spans="2:21" ht="30" customHeight="1" thickTop="1" thickBot="1" x14ac:dyDescent="0.3">
      <c r="E585" s="257"/>
      <c r="G585" s="350" t="s">
        <v>449</v>
      </c>
      <c r="H585" s="350"/>
      <c r="I585" s="350"/>
      <c r="J585" s="351"/>
      <c r="K585" s="140" t="s">
        <v>450</v>
      </c>
      <c r="L585" s="337" t="str">
        <f>IF(ISBLANK(L278),"",L278)</f>
        <v/>
      </c>
      <c r="M585" s="106">
        <v>1153</v>
      </c>
      <c r="U585" s="257"/>
    </row>
    <row r="586" spans="2:21" s="342" customFormat="1" ht="30" hidden="1" customHeight="1" thickTop="1" x14ac:dyDescent="0.25"/>
    <row r="587" spans="2:21" ht="30" customHeight="1" thickTop="1" thickBot="1" x14ac:dyDescent="0.3">
      <c r="E587" s="257"/>
      <c r="G587" s="350" t="s">
        <v>459</v>
      </c>
      <c r="H587" s="350"/>
      <c r="I587" s="350"/>
      <c r="J587" s="351"/>
      <c r="K587" s="140" t="s">
        <v>460</v>
      </c>
      <c r="L587" s="337" t="str">
        <f>IF(ISBLANK(L289),"",L289)</f>
        <v/>
      </c>
      <c r="M587" s="106">
        <v>1303</v>
      </c>
      <c r="U587" s="257"/>
    </row>
    <row r="588" spans="2:21" ht="30" customHeight="1" thickTop="1" thickBot="1" x14ac:dyDescent="0.3">
      <c r="E588" s="257"/>
      <c r="F588" s="320"/>
      <c r="G588" s="350" t="s">
        <v>461</v>
      </c>
      <c r="H588" s="350"/>
      <c r="I588" s="350"/>
      <c r="J588" s="351"/>
      <c r="K588" s="140" t="s">
        <v>462</v>
      </c>
      <c r="L588" s="337" t="str">
        <f>IF(ISBLANK(L291),"",L291)</f>
        <v/>
      </c>
      <c r="M588" s="106">
        <v>1302</v>
      </c>
      <c r="U588" s="257"/>
    </row>
    <row r="589" spans="2:21" ht="6" customHeight="1" thickTop="1" x14ac:dyDescent="0.25">
      <c r="B589" s="218"/>
      <c r="C589" s="37"/>
      <c r="D589" s="37"/>
      <c r="E589" s="335"/>
      <c r="F589" s="335"/>
      <c r="G589" s="335"/>
      <c r="H589" s="37"/>
      <c r="I589" s="37"/>
      <c r="J589" s="335"/>
      <c r="K589" s="335"/>
      <c r="L589" s="335"/>
      <c r="M589" s="37" t="s">
        <v>112</v>
      </c>
      <c r="U589" s="257"/>
    </row>
    <row r="590" spans="2:21" x14ac:dyDescent="0.25">
      <c r="E590" s="257"/>
      <c r="U590" s="257"/>
    </row>
    <row r="591" spans="2:21" x14ac:dyDescent="0.25">
      <c r="E591" s="257"/>
      <c r="U591" s="257"/>
    </row>
    <row r="592" spans="2:21" x14ac:dyDescent="0.25">
      <c r="E592" s="257"/>
      <c r="U592" s="257"/>
    </row>
    <row r="593" spans="5:21" x14ac:dyDescent="0.25">
      <c r="E593" s="257"/>
      <c r="U593" s="257"/>
    </row>
    <row r="642" spans="3:7" x14ac:dyDescent="0.25">
      <c r="C642" s="109" t="s">
        <v>16</v>
      </c>
      <c r="D642" s="108" t="str">
        <f>L3</f>
        <v>XXXXXX</v>
      </c>
      <c r="E642" s="263" t="s">
        <v>410</v>
      </c>
      <c r="F642" s="264">
        <v>1</v>
      </c>
      <c r="G642" s="108"/>
    </row>
    <row r="643" spans="3:7" x14ac:dyDescent="0.25">
      <c r="C643" s="14"/>
      <c r="D643" s="110" t="str">
        <f>L1</f>
        <v>LCR_PO02</v>
      </c>
      <c r="E643" s="37"/>
      <c r="F643" s="265" t="s">
        <v>411</v>
      </c>
      <c r="G643" s="266" t="str">
        <f>F4</f>
        <v>CHF</v>
      </c>
    </row>
    <row r="644" spans="3:7" x14ac:dyDescent="0.25">
      <c r="C644" s="14"/>
      <c r="D644" s="111" t="str">
        <f>L4</f>
        <v>dd.mm.yyyy</v>
      </c>
    </row>
    <row r="645" spans="3:7" x14ac:dyDescent="0.25">
      <c r="C645" s="14"/>
      <c r="D645" s="110" t="s">
        <v>452</v>
      </c>
    </row>
    <row r="646" spans="3:7" x14ac:dyDescent="0.25">
      <c r="C646" s="14"/>
      <c r="D646" s="110" t="str">
        <f>F10</f>
        <v>Col. 01</v>
      </c>
    </row>
    <row r="647" spans="3:7" ht="13" x14ac:dyDescent="0.25">
      <c r="C647" s="14"/>
      <c r="D647" s="112">
        <f>COUNTIF(F11:R564,"ERROR")</f>
        <v>0</v>
      </c>
    </row>
    <row r="648" spans="3:7" x14ac:dyDescent="0.25">
      <c r="C648" s="24"/>
      <c r="D648" s="113"/>
    </row>
  </sheetData>
  <sheetProtection sheet="1" objects="1" scenarios="1"/>
  <mergeCells count="134">
    <mergeCell ref="L568:L569"/>
    <mergeCell ref="F64:H64"/>
    <mergeCell ref="G107:G108"/>
    <mergeCell ref="F107:F108"/>
    <mergeCell ref="G98:G100"/>
    <mergeCell ref="F98:F100"/>
    <mergeCell ref="G30:G31"/>
    <mergeCell ref="F30:F31"/>
    <mergeCell ref="G8:G9"/>
    <mergeCell ref="F8:F9"/>
    <mergeCell ref="F251:F252"/>
    <mergeCell ref="H225:H226"/>
    <mergeCell ref="G225:G226"/>
    <mergeCell ref="F225:F226"/>
    <mergeCell ref="G132:G133"/>
    <mergeCell ref="F132:F133"/>
    <mergeCell ref="H77:H78"/>
    <mergeCell ref="F77:G77"/>
    <mergeCell ref="G68:G69"/>
    <mergeCell ref="F68:F69"/>
    <mergeCell ref="K8:K9"/>
    <mergeCell ref="L8:L9"/>
    <mergeCell ref="Q8:Q9"/>
    <mergeCell ref="R8:R9"/>
    <mergeCell ref="P58:P59"/>
    <mergeCell ref="Q58:Q59"/>
    <mergeCell ref="R58:R59"/>
    <mergeCell ref="O58:O59"/>
    <mergeCell ref="Q447:Q448"/>
    <mergeCell ref="R447:R448"/>
    <mergeCell ref="Q225:Q226"/>
    <mergeCell ref="R225:R226"/>
    <mergeCell ref="P251:P252"/>
    <mergeCell ref="Q251:Q252"/>
    <mergeCell ref="R251:R252"/>
    <mergeCell ref="O302:O303"/>
    <mergeCell ref="Q107:Q108"/>
    <mergeCell ref="R107:R108"/>
    <mergeCell ref="O132:O133"/>
    <mergeCell ref="P132:P133"/>
    <mergeCell ref="Q132:Q133"/>
    <mergeCell ref="R132:R133"/>
    <mergeCell ref="Q355:Q356"/>
    <mergeCell ref="R355:R356"/>
    <mergeCell ref="O319:O320"/>
    <mergeCell ref="P107:P108"/>
    <mergeCell ref="B6:C6"/>
    <mergeCell ref="B8:C8"/>
    <mergeCell ref="D8:D9"/>
    <mergeCell ref="B30:C30"/>
    <mergeCell ref="D30:D31"/>
    <mergeCell ref="B52:C52"/>
    <mergeCell ref="D52:D53"/>
    <mergeCell ref="F52:F53"/>
    <mergeCell ref="G52:G53"/>
    <mergeCell ref="B57:C58"/>
    <mergeCell ref="D57:D58"/>
    <mergeCell ref="F57:H57"/>
    <mergeCell ref="C98:C99"/>
    <mergeCell ref="D98:D100"/>
    <mergeCell ref="B107:C107"/>
    <mergeCell ref="D107:D108"/>
    <mergeCell ref="B64:C65"/>
    <mergeCell ref="D64:D65"/>
    <mergeCell ref="B68:C68"/>
    <mergeCell ref="D68:D69"/>
    <mergeCell ref="B75:C75"/>
    <mergeCell ref="C77:C78"/>
    <mergeCell ref="D77:D78"/>
    <mergeCell ref="B132:C132"/>
    <mergeCell ref="D132:D133"/>
    <mergeCell ref="B225:C225"/>
    <mergeCell ref="D225:D226"/>
    <mergeCell ref="B251:C251"/>
    <mergeCell ref="D251:D252"/>
    <mergeCell ref="C302:C303"/>
    <mergeCell ref="D302:D303"/>
    <mergeCell ref="C319:C320"/>
    <mergeCell ref="D319:D320"/>
    <mergeCell ref="B353:C353"/>
    <mergeCell ref="B355:C355"/>
    <mergeCell ref="D355:D356"/>
    <mergeCell ref="F355:F356"/>
    <mergeCell ref="G355:G356"/>
    <mergeCell ref="H355:H356"/>
    <mergeCell ref="O447:O448"/>
    <mergeCell ref="B400:C400"/>
    <mergeCell ref="D400:D401"/>
    <mergeCell ref="F400:F401"/>
    <mergeCell ref="G400:G401"/>
    <mergeCell ref="B431:C431"/>
    <mergeCell ref="D431:D432"/>
    <mergeCell ref="F431:F432"/>
    <mergeCell ref="G431:G432"/>
    <mergeCell ref="D447:D448"/>
    <mergeCell ref="F447:F448"/>
    <mergeCell ref="G447:G448"/>
    <mergeCell ref="H447:H448"/>
    <mergeCell ref="O400:O401"/>
    <mergeCell ref="P8:P9"/>
    <mergeCell ref="G319:G320"/>
    <mergeCell ref="F319:F320"/>
    <mergeCell ref="G302:G303"/>
    <mergeCell ref="F302:F303"/>
    <mergeCell ref="G251:G252"/>
    <mergeCell ref="P447:P448"/>
    <mergeCell ref="O251:O252"/>
    <mergeCell ref="O107:O108"/>
    <mergeCell ref="O23:O24"/>
    <mergeCell ref="O8:O9"/>
    <mergeCell ref="O77:O78"/>
    <mergeCell ref="O225:O226"/>
    <mergeCell ref="P225:P226"/>
    <mergeCell ref="O355:O356"/>
    <mergeCell ref="P355:P356"/>
    <mergeCell ref="G581:J581"/>
    <mergeCell ref="G582:J582"/>
    <mergeCell ref="G583:J583"/>
    <mergeCell ref="G585:J585"/>
    <mergeCell ref="G587:J587"/>
    <mergeCell ref="G588:J588"/>
    <mergeCell ref="G571:J571"/>
    <mergeCell ref="D553:D554"/>
    <mergeCell ref="F553:F554"/>
    <mergeCell ref="G553:G554"/>
    <mergeCell ref="G572:J572"/>
    <mergeCell ref="G573:J573"/>
    <mergeCell ref="G574:J574"/>
    <mergeCell ref="G575:J575"/>
    <mergeCell ref="G576:J576"/>
    <mergeCell ref="G577:J577"/>
    <mergeCell ref="G578:J578"/>
    <mergeCell ref="G579:J579"/>
    <mergeCell ref="G580:J580"/>
  </mergeCells>
  <conditionalFormatting sqref="F64:F65">
    <cfRule type="cellIs" dxfId="11" priority="19" stopIfTrue="1" operator="equal">
      <formula>"Fehler"</formula>
    </cfRule>
    <cfRule type="cellIs" dxfId="10" priority="20" stopIfTrue="1" operator="equal">
      <formula>"OK"</formula>
    </cfRule>
  </conditionalFormatting>
  <conditionalFormatting sqref="F57:F58">
    <cfRule type="cellIs" dxfId="9" priority="17" stopIfTrue="1" operator="equal">
      <formula>"Fehler"</formula>
    </cfRule>
    <cfRule type="cellIs" dxfId="8" priority="18" stopIfTrue="1" operator="equal">
      <formula>"OK"</formula>
    </cfRule>
  </conditionalFormatting>
  <conditionalFormatting sqref="L64">
    <cfRule type="cellIs" dxfId="7" priority="7" stopIfTrue="1" operator="equal">
      <formula>"Fehler"</formula>
    </cfRule>
    <cfRule type="cellIs" dxfId="6" priority="8" stopIfTrue="1" operator="equal">
      <formula>"OK"</formula>
    </cfRule>
  </conditionalFormatting>
  <conditionalFormatting sqref="L57:L58">
    <cfRule type="cellIs" dxfId="5" priority="5" stopIfTrue="1" operator="equal">
      <formula>"Fehler"</formula>
    </cfRule>
    <cfRule type="cellIs" dxfId="4" priority="6" stopIfTrue="1" operator="equal">
      <formula>"OK"</formula>
    </cfRule>
  </conditionalFormatting>
  <conditionalFormatting sqref="L65">
    <cfRule type="cellIs" dxfId="3" priority="3" stopIfTrue="1" operator="equal">
      <formula>"Fehler"</formula>
    </cfRule>
    <cfRule type="cellIs" dxfId="2" priority="4" stopIfTrue="1" operator="equal">
      <formula>"OK"</formula>
    </cfRule>
  </conditionalFormatting>
  <conditionalFormatting sqref="L78">
    <cfRule type="cellIs" dxfId="1" priority="1" stopIfTrue="1" operator="equal">
      <formula>"Fehler"</formula>
    </cfRule>
    <cfRule type="cellIs" dxfId="0" priority="2" stopIfTrue="1" operator="equal">
      <formula>"OK"</formula>
    </cfRule>
  </conditionalFormatting>
  <dataValidations disablePrompts="1" count="2">
    <dataValidation type="list" allowBlank="1" showInputMessage="1" showErrorMessage="1" sqref="F4" xr:uid="{00000000-0002-0000-0200-000000000000}">
      <formula1>ISOCODE</formula1>
    </dataValidation>
    <dataValidation type="list" allowBlank="1" showInputMessage="1" showErrorMessage="1" sqref="F102" xr:uid="{00000000-0002-0000-0200-000001000000}">
      <formula1>"1,0"</formula1>
    </dataValidation>
  </dataValidations>
  <pageMargins left="0.39370078740157483" right="0.39370078740157483" top="0.59055118110236227" bottom="0.59055118110236227" header="0.31496062992125984" footer="0.31496062992125984"/>
  <pageSetup paperSize="9" scale="44" fitToHeight="0" orientation="landscape" r:id="rId1"/>
  <headerFooter>
    <oddFooter>&amp;L&amp;"Arial,Fett"SNB Confidential&amp;C&amp;D&amp;RPage &amp;P</oddFooter>
  </headerFooter>
  <rowBreaks count="13" manualBreakCount="13">
    <brk id="51" min="1" max="12" man="1"/>
    <brk id="74" min="1" max="12" man="1"/>
    <brk id="103" min="1" max="12" man="1"/>
    <brk id="149" min="1" max="12" man="1"/>
    <brk id="186" min="1" max="12" man="1"/>
    <brk id="223" min="1" max="12" man="1"/>
    <brk id="261" min="1" max="12" man="1"/>
    <brk id="301" min="1" max="12" man="1"/>
    <brk id="352" min="1" max="12" man="1"/>
    <brk id="399" min="1" max="12" man="1"/>
    <brk id="444" min="1" max="12" man="1"/>
    <brk id="496" min="1" max="12" man="1"/>
    <brk id="542" min="1" max="1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4:E48"/>
  <sheetViews>
    <sheetView showGridLines="0" showRowColHeaders="0" zoomScale="80" zoomScaleNormal="80" workbookViewId="0">
      <selection activeCell="B8" sqref="B8"/>
    </sheetView>
  </sheetViews>
  <sheetFormatPr baseColWidth="10" defaultColWidth="11.453125" defaultRowHeight="12.5" x14ac:dyDescent="0.25"/>
  <cols>
    <col min="1" max="1" width="11.453125" style="257"/>
    <col min="2" max="2" width="21.1796875" style="257" customWidth="1"/>
    <col min="3" max="16384" width="11.453125" style="257"/>
  </cols>
  <sheetData>
    <row r="4" spans="2:5" x14ac:dyDescent="0.25">
      <c r="B4" s="267"/>
      <c r="E4" s="268"/>
    </row>
    <row r="5" spans="2:5" x14ac:dyDescent="0.25">
      <c r="B5" s="267"/>
    </row>
    <row r="6" spans="2:5" ht="42.75" customHeight="1" x14ac:dyDescent="0.4">
      <c r="B6" s="269" t="s">
        <v>5</v>
      </c>
    </row>
    <row r="7" spans="2:5" ht="17.5" x14ac:dyDescent="0.35">
      <c r="B7" s="270" t="s">
        <v>412</v>
      </c>
      <c r="C7" s="271"/>
    </row>
    <row r="8" spans="2:5" ht="15.5" x14ac:dyDescent="0.35">
      <c r="B8" s="272" t="s">
        <v>413</v>
      </c>
      <c r="C8" s="268"/>
      <c r="D8" s="273"/>
    </row>
    <row r="11" spans="2:5" ht="18" x14ac:dyDescent="0.4">
      <c r="B11" s="274" t="s">
        <v>414</v>
      </c>
      <c r="C11" s="274" t="s">
        <v>408</v>
      </c>
    </row>
    <row r="12" spans="2:5" ht="17.5" x14ac:dyDescent="0.35">
      <c r="B12" s="275"/>
      <c r="C12" s="275" t="s">
        <v>415</v>
      </c>
    </row>
    <row r="13" spans="2:5" ht="17.5" x14ac:dyDescent="0.35">
      <c r="B13" s="276" t="s">
        <v>409</v>
      </c>
      <c r="C13" s="276" t="s">
        <v>416</v>
      </c>
    </row>
    <row r="14" spans="2:5" ht="17.5" x14ac:dyDescent="0.35">
      <c r="B14" s="277" t="s">
        <v>417</v>
      </c>
      <c r="C14" s="276" t="s">
        <v>418</v>
      </c>
    </row>
    <row r="15" spans="2:5" ht="17.5" x14ac:dyDescent="0.35">
      <c r="B15" s="277"/>
      <c r="C15" s="276"/>
    </row>
    <row r="16" spans="2:5" ht="17.5" x14ac:dyDescent="0.35">
      <c r="B16" s="277"/>
      <c r="C16" s="276"/>
    </row>
    <row r="17" spans="2:3" ht="17.5" x14ac:dyDescent="0.35">
      <c r="B17" s="277"/>
      <c r="C17" s="276"/>
    </row>
    <row r="18" spans="2:3" ht="17.5" x14ac:dyDescent="0.35">
      <c r="B18" s="277"/>
      <c r="C18" s="276"/>
    </row>
    <row r="20" spans="2:3" ht="17.5" x14ac:dyDescent="0.35">
      <c r="B20" s="277"/>
      <c r="C20" s="276"/>
    </row>
    <row r="21" spans="2:3" ht="17.5" x14ac:dyDescent="0.35">
      <c r="B21" s="277"/>
      <c r="C21" s="276"/>
    </row>
    <row r="22" spans="2:3" ht="17.5" x14ac:dyDescent="0.35">
      <c r="B22" s="277"/>
      <c r="C22" s="276"/>
    </row>
    <row r="23" spans="2:3" ht="17.5" x14ac:dyDescent="0.35">
      <c r="B23" s="277"/>
      <c r="C23" s="276"/>
    </row>
    <row r="24" spans="2:3" ht="17.5" x14ac:dyDescent="0.35">
      <c r="B24" s="277"/>
      <c r="C24" s="276"/>
    </row>
    <row r="25" spans="2:3" ht="17.5" x14ac:dyDescent="0.35">
      <c r="B25" s="277"/>
      <c r="C25" s="276"/>
    </row>
    <row r="26" spans="2:3" ht="17.5" x14ac:dyDescent="0.35">
      <c r="B26" s="277"/>
      <c r="C26" s="276"/>
    </row>
    <row r="27" spans="2:3" ht="17.5" x14ac:dyDescent="0.35">
      <c r="B27" s="277"/>
      <c r="C27" s="276"/>
    </row>
    <row r="28" spans="2:3" ht="17.5" x14ac:dyDescent="0.35">
      <c r="B28" s="277"/>
      <c r="C28" s="276"/>
    </row>
    <row r="29" spans="2:3" ht="17.5" x14ac:dyDescent="0.35">
      <c r="B29" s="277"/>
      <c r="C29" s="276"/>
    </row>
    <row r="30" spans="2:3" ht="17.5" x14ac:dyDescent="0.35">
      <c r="B30" s="277"/>
      <c r="C30" s="276"/>
    </row>
    <row r="31" spans="2:3" ht="17.5" x14ac:dyDescent="0.35">
      <c r="B31" s="277"/>
      <c r="C31" s="276"/>
    </row>
    <row r="32" spans="2:3" ht="17.5" x14ac:dyDescent="0.35">
      <c r="B32" s="277"/>
      <c r="C32" s="276"/>
    </row>
    <row r="33" spans="2:3" ht="17.5" x14ac:dyDescent="0.35">
      <c r="B33" s="277"/>
      <c r="C33" s="276"/>
    </row>
    <row r="34" spans="2:3" ht="17.5" x14ac:dyDescent="0.35">
      <c r="B34" s="277"/>
      <c r="C34" s="276"/>
    </row>
    <row r="35" spans="2:3" ht="17.5" x14ac:dyDescent="0.35">
      <c r="B35" s="277"/>
      <c r="C35" s="276"/>
    </row>
    <row r="36" spans="2:3" ht="17.5" x14ac:dyDescent="0.35">
      <c r="B36" s="277"/>
      <c r="C36" s="276"/>
    </row>
    <row r="37" spans="2:3" ht="17.5" x14ac:dyDescent="0.35">
      <c r="B37" s="277"/>
      <c r="C37" s="276"/>
    </row>
    <row r="38" spans="2:3" ht="17.5" x14ac:dyDescent="0.35">
      <c r="B38" s="277"/>
      <c r="C38" s="276"/>
    </row>
    <row r="39" spans="2:3" ht="17.5" x14ac:dyDescent="0.35">
      <c r="B39" s="277"/>
      <c r="C39" s="276"/>
    </row>
    <row r="40" spans="2:3" ht="17.5" x14ac:dyDescent="0.35">
      <c r="B40" s="277"/>
      <c r="C40" s="276"/>
    </row>
    <row r="41" spans="2:3" ht="17.5" x14ac:dyDescent="0.35">
      <c r="B41" s="277"/>
      <c r="C41" s="276"/>
    </row>
    <row r="42" spans="2:3" ht="17.5" x14ac:dyDescent="0.35">
      <c r="B42" s="277"/>
      <c r="C42" s="276"/>
    </row>
    <row r="43" spans="2:3" ht="17.5" x14ac:dyDescent="0.35">
      <c r="B43" s="277"/>
      <c r="C43" s="276"/>
    </row>
    <row r="44" spans="2:3" ht="17.5" x14ac:dyDescent="0.35">
      <c r="B44" s="277"/>
      <c r="C44" s="276"/>
    </row>
    <row r="45" spans="2:3" ht="17.5" x14ac:dyDescent="0.35">
      <c r="B45" s="277"/>
      <c r="C45" s="276"/>
    </row>
    <row r="46" spans="2:3" ht="17.5" x14ac:dyDescent="0.35">
      <c r="B46" s="277"/>
      <c r="C46" s="276"/>
    </row>
    <row r="47" spans="2:3" ht="17.5" x14ac:dyDescent="0.35">
      <c r="B47" s="277"/>
      <c r="C47" s="276"/>
    </row>
    <row r="48" spans="2:3" ht="17.5" x14ac:dyDescent="0.35">
      <c r="B48" s="277"/>
      <c r="C48" s="276"/>
    </row>
  </sheetData>
  <pageMargins left="0.70866141732283472" right="0.70866141732283472" top="0.78740157480314965" bottom="0.78740157480314965" header="0.31496062992125984" footer="0.31496062992125984"/>
  <pageSetup paperSize="9" scale="88" orientation="portrait" r:id="rId1"/>
  <headerFooter>
    <oddFooter>&amp;L&amp;D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K_x00fc_rzel xmlns="5f0592f7-ddc3-4725-828f-13a4b1adedb7">LCR_PO</K_x00fc_rzel>
    <Sprache xmlns="5f0592f7-ddc3-4725-828f-13a4b1adedb7">en</Sprache>
    <Sortierung xmlns="5f0592f7-ddc3-4725-828f-13a4b1adedb7">5</Sortierung>
    <ZIP_x0020_Anzeige xmlns="a51d903e-b287-4697-a864-dff44a858ca1">false</ZIP_x0020_Anzeige>
    <Titel xmlns="5f0592f7-ddc3-4725-828f-13a4b1adedb7">Liquidity Coverage Ratio with Facilitation</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&lt;div&gt;&lt;/div&gt;</Beschreibung0>
    <Beschreibung1 xmlns="5f0592f7-ddc3-4725-828f-13a4b1adedb7">forms</Beschreibung1>
    <PublikationVon xmlns="5f0592f7-ddc3-4725-828f-13a4b1adedb7" xsi:nil="true"/>
    <zuArchivieren xmlns="a51d903e-b287-4697-a864-dff44a858ca1">no</zuArchivieren>
    <G_x00fc_ltigkeitsdatum xmlns="5f0592f7-ddc3-4725-828f-13a4b1adedb7">2018-01-30T23:00:00+00:00</G_x00fc_ltigkeitsdatum>
    <G_x00fc_ltigkeitsdatumBis xmlns="5f0592f7-ddc3-4725-828f-13a4b1adedb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CE5A1F-9DE7-4732-90F8-7A61DF9858B3}">
  <ds:schemaRefs>
    <ds:schemaRef ds:uri="http://schemas.microsoft.com/office/2006/metadata/longProperties"/>
  </ds:schemaRefs>
</ds:datastoreItem>
</file>

<file path=customXml/itemProps2.xml><?xml version="1.0" encoding="utf-8"?>
<ds:datastoreItem xmlns:ds="http://schemas.openxmlformats.org/officeDocument/2006/customXml" ds:itemID="{B17AE0D1-6184-4E6C-9FF3-42B2AC9564CC}">
  <ds:schemaRefs>
    <ds:schemaRef ds:uri="http://schemas.microsoft.com/office/2006/metadata/properties"/>
    <ds:schemaRef ds:uri="http://schemas.microsoft.com/office/infopath/2007/PartnerControls"/>
    <ds:schemaRef ds:uri="http://purl.org/dc/dcmitype/"/>
    <ds:schemaRef ds:uri="http://purl.org/dc/elements/1.1/"/>
    <ds:schemaRef ds:uri="5f0592f7-ddc3-4725-828f-13a4b1adedb7"/>
    <ds:schemaRef ds:uri="a51d903e-b287-4697-a864-dff44a858ca1"/>
    <ds:schemaRef ds:uri="http://schemas.microsoft.com/office/2006/documentManagement/types"/>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C82AC5D-A0CB-4E82-9937-395362FFAFB4}"/>
</file>

<file path=customXml/itemProps4.xml><?xml version="1.0" encoding="utf-8"?>
<ds:datastoreItem xmlns:ds="http://schemas.openxmlformats.org/officeDocument/2006/customXml" ds:itemID="{15A8A5D5-4DEB-43E4-89D6-4E7DF1B715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10</vt:i4>
      </vt:variant>
    </vt:vector>
  </HeadingPairs>
  <TitlesOfParts>
    <vt:vector size="14" baseType="lpstr">
      <vt:lpstr>Delivery note</vt:lpstr>
      <vt:lpstr>LCR_PO02_A.MELD</vt:lpstr>
      <vt:lpstr>LCR_PO02_B.MELD</vt:lpstr>
      <vt:lpstr>ISOCODE</vt:lpstr>
      <vt:lpstr>Currency_table</vt:lpstr>
      <vt:lpstr>'Delivery note'!Druckbereich</vt:lpstr>
      <vt:lpstr>ISOCODE!Druckbereich</vt:lpstr>
      <vt:lpstr>LCR_PO02_A.MELD!Druckbereich</vt:lpstr>
      <vt:lpstr>LCR_PO02_B.MELD!Druckbereich</vt:lpstr>
      <vt:lpstr>LCR_PO02_A.MELD!Drucktitel</vt:lpstr>
      <vt:lpstr>LCR_PO02_B.MELD!Drucktitel</vt:lpstr>
      <vt:lpstr>ISOCODE</vt:lpstr>
      <vt:lpstr>P_Subtitle</vt:lpstr>
      <vt:lpstr>P_Title</vt:lpstr>
    </vt:vector>
  </TitlesOfParts>
  <Company>SNB BNS, 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Liquidity Coverage Ratio with Facilitation</dc:title>
  <dc:subject>survey documents</dc:subject>
  <dc:creator>SNB BNS, FINMA</dc:creator>
  <cp:keywords>SNB, BNS, statistics, surveys, survey documents</cp:keywords>
  <cp:lastModifiedBy>Gruss Roland</cp:lastModifiedBy>
  <cp:lastPrinted>2017-07-24T14:08:42Z</cp:lastPrinted>
  <dcterms:created xsi:type="dcterms:W3CDTF">2011-09-21T14:31:14Z</dcterms:created>
  <dcterms:modified xsi:type="dcterms:W3CDTF">2024-03-06T10:05:17Z</dcterms:modified>
  <cp:category>survey documents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EmailSubject">
    <vt:lpwstr>LCR_G 0.86 komplett, LCR_P mit Regeln zur Kontrolle</vt:lpwstr>
  </property>
  <property fmtid="{D5CDD505-2E9C-101B-9397-08002B2CF9AE}" pid="4" name="_ReviewingToolsShownOnce">
    <vt:lpwstr/>
  </property>
  <property fmtid="{D5CDD505-2E9C-101B-9397-08002B2CF9AE}" pid="5" name="Beschreibung">
    <vt:lpwstr>Release</vt:lpwstr>
  </property>
  <property fmtid="{D5CDD505-2E9C-101B-9397-08002B2CF9AE}" pid="6" name="ZIP Anzeige">
    <vt:lpwstr>0</vt:lpwstr>
  </property>
  <property fmtid="{D5CDD505-2E9C-101B-9397-08002B2CF9AE}" pid="7" name="zuArchivieren">
    <vt:lpwstr>no</vt:lpwstr>
  </property>
  <property fmtid="{D5CDD505-2E9C-101B-9397-08002B2CF9AE}" pid="8" name="Gültigkeitsdatum">
    <vt:lpwstr>2015-05-31T00:00:00Z</vt:lpwstr>
  </property>
  <property fmtid="{D5CDD505-2E9C-101B-9397-08002B2CF9AE}" pid="9" name="In Arbeit">
    <vt:lpwstr>in Arbeit</vt:lpwstr>
  </property>
  <property fmtid="{D5CDD505-2E9C-101B-9397-08002B2CF9AE}" pid="10" name="Beschreibung1">
    <vt:lpwstr>forms</vt:lpwstr>
  </property>
  <property fmtid="{D5CDD505-2E9C-101B-9397-08002B2CF9AE}" pid="11" name="Titel">
    <vt:lpwstr>Liquidity Coverage Ratio with Facilitation: Parent</vt:lpwstr>
  </property>
  <property fmtid="{D5CDD505-2E9C-101B-9397-08002B2CF9AE}" pid="12" name="Version0">
    <vt:lpwstr/>
  </property>
  <property fmtid="{D5CDD505-2E9C-101B-9397-08002B2CF9AE}" pid="13" name="Beschreibung0">
    <vt:lpwstr>&lt;div&gt;&lt;/div&gt;</vt:lpwstr>
  </property>
  <property fmtid="{D5CDD505-2E9C-101B-9397-08002B2CF9AE}" pid="14" name="PublikationBis">
    <vt:lpwstr/>
  </property>
  <property fmtid="{D5CDD505-2E9C-101B-9397-08002B2CF9AE}" pid="15" name="PublikationVon">
    <vt:lpwstr/>
  </property>
  <property fmtid="{D5CDD505-2E9C-101B-9397-08002B2CF9AE}" pid="16" name="GültigkeitsdatumBis">
    <vt:lpwstr/>
  </property>
  <property fmtid="{D5CDD505-2E9C-101B-9397-08002B2CF9AE}" pid="17" name="ContentTypeId">
    <vt:lpwstr>0x0101007D2F1A9EF0CD26458704E34F920B1F40</vt:lpwstr>
  </property>
</Properties>
</file>