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SingleCells+xml" PartName="/xl/tables/tableSingleCells1.xml"/>
  <Override ContentType="application/vnd.openxmlformats-officedocument.spreadsheetml.tableSingleCells+xml" PartName="/xl/tables/tableSingleCells2.xml"/>
  <Override ContentType="application/vnd.openxmlformats-officedocument.spreadsheetml.tableSingleCells+xml" PartName="/xl/tables/tableSingleCells3.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codeName="DieseArbeitsmappe" defaultThemeVersion="124226"/>
  <mc:AlternateContent>
    <mc:Choice Requires="x15">
      <x15ac:absPath xmlns:x15ac="http://schemas.microsoft.com/office/spreadsheetml/2010/11/ac" url="\\eww@SSL\DavWWWRoot\ateliers\PBLDB\EMI Arbeitsverzeichnis\EMI_Projekte\AURX(1.8)\Erhebungsmitteldokumente\"/>
    </mc:Choice>
  </mc:AlternateContent>
  <bookViews>
    <workbookView tabRatio="842" windowHeight="8400" windowWidth="10965" xWindow="-30" yWindow="-45"/>
  </bookViews>
  <sheets>
    <sheet name="Start" r:id="rId1" sheetId="1"/>
    <sheet name="AUH301" r:id="rId2" sheetId="7"/>
    <sheet name="AUH302" r:id="rId3" sheetId="8"/>
    <sheet name="Validation" r:id="rId13" sheetId="9"/>
    <sheet name="Mapping" r:id="rId14" sheetId="10"/>
  </sheets>
  <definedNames>
    <definedName hidden="1" localSheetId="1" name="_xlnm._FilterDatabase">'AUH301'!$G$19:$K$122</definedName>
    <definedName hidden="1" localSheetId="2" name="_xlnm._FilterDatabase">'AUH302'!$G$19:$K$55</definedName>
    <definedName localSheetId="1" name="C_ABI.ENV" hidden="true">'AUH301'!$K$82</definedName>
    <definedName localSheetId="1" name="C_ABI.EVT" hidden="true">'AUH301'!$K$80</definedName>
    <definedName localSheetId="1" name="C_ABI.TRE.AKT.KRY" hidden="true">'AUH301'!$K$96</definedName>
    <definedName localSheetId="1" name="C_ABI.TRE.AKT.TAG" hidden="true">'AUH301'!$K$97</definedName>
    <definedName localSheetId="1" name="C_ABI.TRE.AKT.TAK" hidden="true">'AUH301'!$K$94</definedName>
    <definedName localSheetId="1" name="C_ABI.TRE.AKT.TAN" hidden="true">'AUH301'!$K$91</definedName>
    <definedName localSheetId="1" name="C_ABI.TRE.AKT.TAN.TBD" hidden="true">'AUH301'!$K$92</definedName>
    <definedName localSheetId="1" name="C_ABI.TRE.AKT.TAN.TBG" hidden="true">'AUH301'!$K$93</definedName>
    <definedName localSheetId="1" name="C_ABI.TRE.AKT.TSB" hidden="true">'AUH301'!$K$95</definedName>
    <definedName localSheetId="1" name="C_ABI.UWZ" hidden="true">'AUH301'!$K$81</definedName>
    <definedName localSheetId="1" name="C_ABI.VKR" hidden="true">'AUH301'!$K$83</definedName>
    <definedName localSheetId="1" name="C_BIL.AKT.BET" hidden="true">'AUH301'!$K$38</definedName>
    <definedName localSheetId="1" name="C_BIL.AKT.FAN" hidden="true">'AUH301'!$K$34</definedName>
    <definedName localSheetId="1" name="C_BIL.AKT.FAN.HQL" hidden="true">'AUH301'!$K$36</definedName>
    <definedName localSheetId="1" name="C_BIL.AKT.FAN.LIS" hidden="true">'AUH301'!$K$35</definedName>
    <definedName localSheetId="1" name="C_BIL.AKT.FBA" hidden="true">'AUH301'!$K$23</definedName>
    <definedName localSheetId="1" name="C_BIL.AKT.FFV" hidden="true">'AUH301'!$K$33</definedName>
    <definedName localSheetId="1" name="C_BIL.AKT.FKU" hidden="true">'AUH301'!$K$25</definedName>
    <definedName localSheetId="1" name="C_BIL.AKT.FMI" hidden="true">'AUH301'!$K$22</definedName>
    <definedName localSheetId="1" name="C_BIL.AKT.HGE" hidden="true">'AUH301'!$K$31</definedName>
    <definedName localSheetId="1" name="C_BIL.AKT.HYP" hidden="true">'AUH301'!$K$26</definedName>
    <definedName localSheetId="1" name="C_BIL.AKT.HYP.UBR" hidden="true">'AUH301'!$K$29</definedName>
    <definedName localSheetId="1" name="C_BIL.AKT.HYP.UBR.IPR" hidden="true">'AUH301'!$K$30</definedName>
    <definedName localSheetId="1" name="C_BIL.AKT.HYP.WOH" hidden="true">'AUH301'!$K$27</definedName>
    <definedName localSheetId="1" name="C_BIL.AKT.HYP.WOH.IPR" hidden="true">'AUH301'!$K$28</definedName>
    <definedName localSheetId="1" name="C_BIL.AKT.IMW" hidden="true">'AUH301'!$K$44</definedName>
    <definedName localSheetId="1" name="C_BIL.AKT.IMW.GWI" hidden="true">'AUH301'!$K$45</definedName>
    <definedName localSheetId="1" name="C_BIL.AKT.IMW.PLI" hidden="true">'AUH301'!$K$46</definedName>
    <definedName localSheetId="1" name="C_BIL.AKT.NEG" hidden="true">'AUH301'!$K$48</definedName>
    <definedName localSheetId="1" name="C_BIL.AKT.REA" hidden="true">'AUH301'!$K$37</definedName>
    <definedName localSheetId="1" name="C_BIL.AKT.SAN" hidden="true">'AUH301'!$K$39</definedName>
    <definedName localSheetId="1" name="C_BIL.AKT.SAN.LBU" hidden="true">'AUH301'!$K$40</definedName>
    <definedName localSheetId="1" name="C_BIL.AKT.SAN.OFL" hidden="true">'AUH301'!$K$41</definedName>
    <definedName localSheetId="1" name="C_BIL.AKT.SAN.UES.SWA" hidden="true">'AUH301'!$K$43</definedName>
    <definedName localSheetId="1" name="C_BIL.AKT.SAN.UES.UEB" hidden="true">'AUH301'!$K$42</definedName>
    <definedName localSheetId="1" name="C_BIL.AKT.SON" hidden="true">'AUH301'!$K$47</definedName>
    <definedName localSheetId="1" name="C_BIL.AKT.TOT" hidden="true">'AUH301'!$K$49</definedName>
    <definedName localSheetId="1" name="C_BIL.AKT.TOT.FVN.FNP" hidden="true">'AUH301'!$K$99:$K$103</definedName>
    <definedName localSheetId="1" name="C_BIL.AKT.TOT.NRA" hidden="true">'AUH301'!$K$50</definedName>
    <definedName localSheetId="1" name="C_BIL.AKT.TOT.NRA.WAF" hidden="true">'AUH301'!$K$51</definedName>
    <definedName localSheetId="1" name="C_BIL.AKT.WBW" hidden="true">'AUH301'!$K$32</definedName>
    <definedName localSheetId="1" name="C_BIL.AKT.WFG" hidden="true">'AUH301'!$K$24</definedName>
    <definedName localSheetId="1" name="C_BIL.PAS.APF" hidden="true">'AUH301'!$K$60</definedName>
    <definedName localSheetId="1" name="C_BIL.PAS.APF.RM1" hidden="true">'AUH301'!$K$62</definedName>
    <definedName localSheetId="1" name="C_BIL.PAS.APF.RW1" hidden="true">'AUH301'!$K$61</definedName>
    <definedName localSheetId="1" name="C_BIL.PAS.EKA" hidden="true">'AUH301'!$K$72</definedName>
    <definedName localSheetId="1" name="C_BIL.PAS.FFV" hidden="true">'AUH301'!$K$58</definedName>
    <definedName localSheetId="1" name="C_BIL.PAS.GEV" hidden="true">'AUH301'!$K$74</definedName>
    <definedName localSheetId="1" name="C_BIL.PAS.GEV.MAK" hidden="true">'AUH301'!$K$75</definedName>
    <definedName localSheetId="1" name="C_BIL.PAS.GKA" hidden="true">'AUH301'!$K$67</definedName>
    <definedName localSheetId="1" name="C_BIL.PAS.GRE" hidden="true">'AUH301'!$K$70</definedName>
    <definedName localSheetId="1" name="C_BIL.PAS.HGE" hidden="true">'AUH301'!$K$56</definedName>
    <definedName localSheetId="1" name="C_BIL.PAS.KOB" hidden="true">'AUH301'!$K$59</definedName>
    <definedName localSheetId="1" name="C_BIL.PAS.KRE" hidden="true">'AUH301'!$K$68</definedName>
    <definedName localSheetId="1" name="C_BIL.PAS.KRE.RSK" hidden="true">'AUH301'!$K$69</definedName>
    <definedName localSheetId="1" name="C_BIL.PAS.MAE" hidden="true">'AUH301'!$K$73</definedName>
    <definedName localSheetId="1" name="C_BIL.PAS.RAB" hidden="true">'AUH301'!$K$66</definedName>
    <definedName localSheetId="1" name="C_BIL.PAS.REA" hidden="true">'AUH301'!$K$63</definedName>
    <definedName localSheetId="1" name="C_BIL.PAS.RUE" hidden="true">'AUH301'!$K$65</definedName>
    <definedName localSheetId="1" name="C_BIL.PAS.SON" hidden="true">'AUH301'!$K$64</definedName>
    <definedName localSheetId="1" name="C_BIL.PAS.TOT" hidden="true">'AUH301'!$K$76</definedName>
    <definedName localSheetId="1" name="C_BIL.PAS.TOT.FVN.VNP" hidden="true">'AUH301'!$K$104:$K$108</definedName>
    <definedName localSheetId="1" name="C_BIL.PAS.TOT.NRA" hidden="true">'AUH301'!$K$77</definedName>
    <definedName localSheetId="1" name="C_BIL.PAS.TOT.NRA.WAF" hidden="true">'AUH301'!$K$78</definedName>
    <definedName localSheetId="1" name="C_BIL.PAS.VBA" hidden="true">'AUH301'!$K$53</definedName>
    <definedName localSheetId="1" name="C_BIL.PAS.VKE" hidden="true">'AUH301'!$K$55</definedName>
    <definedName localSheetId="1" name="C_BIL.PAS.WBW" hidden="true">'AUH301'!$K$57</definedName>
    <definedName localSheetId="1" name="C_BIL.PAS.WFG" hidden="true">'AUH301'!$K$54</definedName>
    <definedName localSheetId="1" name="C_BIL.PAS.WUR" hidden="true">'AUH301'!$K$71</definedName>
    <definedName localSheetId="2" name="C_EFR.AAU" hidden="true">'AUH302'!$K$51</definedName>
    <definedName localSheetId="2" name="C_EFR.AEG" hidden="true">'AUH302'!$K$50</definedName>
    <definedName localSheetId="2" name="C_EFR.EGV" hidden="true">'AUH302'!$K$54</definedName>
    <definedName localSheetId="2" name="C_EFR.EGV.MAG" hidden="true">'AUH302'!$K$55</definedName>
    <definedName localSheetId="2" name="C_EFR.ERH" hidden="true">'AUH302'!$K$35</definedName>
    <definedName localSheetId="2" name="C_EFR.ERK" hidden="true">'AUH302'!$K$34</definedName>
    <definedName localSheetId="2" name="C_EFR.ERK.KAU" hidden="true">'AUH302'!$K$33</definedName>
    <definedName localSheetId="2" name="C_EFR.ERK.KEG.KDL" hidden="true">'AUH302'!$K$32</definedName>
    <definedName localSheetId="2" name="C_EFR.ERK.KEG.KKG" hidden="true">'AUH302'!$K$31</definedName>
    <definedName localSheetId="2" name="C_EFR.ERK.KEG.KWA" hidden="true">'AUH302'!$K$30</definedName>
    <definedName localSheetId="2" name="C_EFR.ERZ" hidden="true">'AUH302'!$K$28</definedName>
    <definedName localSheetId="2" name="C_EFR.ERZ.BEZ" hidden="true">'AUH302'!$K$26</definedName>
    <definedName localSheetId="2" name="C_EFR.ERZ.BEZ.ZAU" hidden="true">'AUH302'!$K$25</definedName>
    <definedName localSheetId="2" name="C_EFR.ERZ.BEZ.ZEG.ZDF" hidden="true">'AUH302'!$K$24</definedName>
    <definedName localSheetId="2" name="C_EFR.ERZ.BEZ.ZEG.ZDH" hidden="true">'AUH302'!$K$23</definedName>
    <definedName localSheetId="2" name="C_EFR.ERZ.BEZ.ZEG.ZDK" hidden="true">'AUH302'!$K$22</definedName>
    <definedName localSheetId="2" name="C_EFR.ERZ.WBZ" hidden="true">'AUH302'!$K$27</definedName>
    <definedName localSheetId="2" name="C_EFR.GAU" hidden="true">'AUH302'!$K$46</definedName>
    <definedName localSheetId="2" name="C_EFR.GAU.PAF" hidden="true">'AUH302'!$K$44</definedName>
    <definedName localSheetId="2" name="C_EFR.GAU.SAF" hidden="true">'AUH302'!$K$45</definedName>
    <definedName localSheetId="2" name="C_EFR.GER" hidden="true">'AUH302'!$K$49</definedName>
    <definedName localSheetId="2" name="C_EFR.STE" hidden="true">'AUH302'!$K$53</definedName>
    <definedName localSheetId="2" name="C_EFR.UER" hidden="true">'AUH302'!$K$42</definedName>
    <definedName localSheetId="2" name="C_EFR.UER.AOA" hidden="true">'AUH302'!$K$41</definedName>
    <definedName localSheetId="2" name="C_EFR.UER.AOE" hidden="true">'AUH302'!$K$40</definedName>
    <definedName localSheetId="2" name="C_EFR.UER.BER" hidden="true">'AUH302'!$K$38</definedName>
    <definedName localSheetId="2" name="C_EFR.UER.ERV" hidden="true">'AUH302'!$K$37</definedName>
    <definedName localSheetId="2" name="C_EFR.UER.LER" hidden="true">'AUH302'!$K$39</definedName>
    <definedName localSheetId="2" name="C_EFR.VRB" hidden="true">'AUH302'!$K$52</definedName>
    <definedName localSheetId="2" name="C_EFR.VRW" hidden="true">'AUH302'!$K$48</definedName>
    <definedName localSheetId="2" name="C_EFR.WBB" hidden="true">'AUH302'!$K$47</definedName>
    <definedName localSheetId="1" name="C_KRD.KRV.HYK.HYP" hidden="true">'AUH301'!$K$118:$K$122</definedName>
    <definedName localSheetId="1" name="C_KRD.KRV.UEK.FKU" hidden="true">'AUH301'!$K$110:$K$117</definedName>
    <definedName localSheetId="1" name="C_KUV.DPV.WEB" hidden="true">'AUH301'!$K$88</definedName>
    <definedName localSheetId="1" name="C_KUV.VEV.VVM" hidden="true">'AUH301'!$K$89</definedName>
    <definedName localSheetId="1" name="C_STK.PBD" hidden="true">'AUH301'!$K$85:$K$86</definedName>
    <definedName localSheetId="1" name="D1_A" hidden="true">'AUH301'!$K$86</definedName>
    <definedName localSheetId="1" name="D1_BGL" hidden="true">'AUH301'!$K$120</definedName>
    <definedName localSheetId="1" name="D1_GED" hidden="true">'AUH301'!$K$113,'AUH301'!$K$114</definedName>
    <definedName localSheetId="1" name="D1_GED_U" hidden="true">'AUH301'!$K$117</definedName>
    <definedName localSheetId="1" name="D1_GIL" hidden="true">'AUH301'!$K$121</definedName>
    <definedName localSheetId="1" name="D1_GRG" hidden="true">'AUH301'!$K$100,'AUH301'!$K$105</definedName>
    <definedName localSheetId="1" name="D1_HYD" hidden="true">'AUH301'!$K$115</definedName>
    <definedName localSheetId="1" name="D1_I" hidden="true">'AUH301'!$K$85</definedName>
    <definedName localSheetId="1" name="D1_LBK" hidden="true">'AUH301'!$K$116</definedName>
    <definedName localSheetId="1" name="D1_NAP" hidden="true">'AUH301'!$K$103,'AUH301'!$K$108</definedName>
    <definedName localSheetId="1" name="D1_ORG" hidden="true">'AUH301'!$K$102,'AUH301'!$K$107</definedName>
    <definedName localSheetId="1" name="D1_QUB" hidden="true">'AUH301'!$K$99,'AUH301'!$K$104</definedName>
    <definedName localSheetId="1" name="D1_T" hidden="true">'AUH301'!$K$110,'AUH301'!$K$118</definedName>
    <definedName localSheetId="1" name="D1_U" hidden="true">'AUH301'!$K$122</definedName>
    <definedName localSheetId="1" name="D1_UNG" hidden="true">'AUH301'!$K$111,'AUH301'!$K$112</definedName>
    <definedName localSheetId="1" name="D1_VGS" hidden="true">'AUH301'!$K$101,'AUH301'!$K$106</definedName>
    <definedName localSheetId="1" name="D1_WLG" hidden="true">'AUH301'!$K$119</definedName>
    <definedName localSheetId="1" name="D2_BRW" hidden="true">'AUH301'!$K$118:$K$122</definedName>
    <definedName localSheetId="1" name="D2_ORK" hidden="true">'AUH301'!$K$112,'AUH301'!$K$114</definedName>
    <definedName localSheetId="1" name="D2_T" hidden="true">'AUH301'!$K$110,'AUH301'!$K$111,'AUH301'!$K$113</definedName>
    <definedName localSheetId="1" name="D2_U" hidden="true">'AUH301'!$K$115:$K$117</definedName>
    <definedName localSheetId="1" name="D3_BRW" hidden="true">'AUH301'!$K$110:$K$117</definedName>
    <definedName name="I_Language">Start!$B$5</definedName>
    <definedName name="I_ReferDate">Start!$H$2</definedName>
    <definedName name="I_ReportName">Start!$B$1</definedName>
    <definedName name="I_Revision">Start!$B$4</definedName>
    <definedName name="I_SubjectId">Start!$H$1</definedName>
    <definedName name="I_TechNumber">Start!$B$6</definedName>
    <definedName name="I_Version">Start!$B$3</definedName>
    <definedName localSheetId="1" name="INTERNAL">'AUH301'!$G:$J,'AUH301'!$19:$20</definedName>
    <definedName localSheetId="2" name="INTERNAL">'AUH302'!$G:$J,'AUH302'!$19:$20</definedName>
    <definedName name="P_Subtitle">Start!$B$8</definedName>
    <definedName name="P_Title">Start!$B$7</definedName>
    <definedName localSheetId="1" name="_xlnm.Print_Area">'AUH301'!$B$21:$O$128</definedName>
    <definedName localSheetId="2" name="_xlnm.Print_Area">'AUH302'!$B$21:$O$60</definedName>
    <definedName localSheetId="0" name="_xlnm.Print_Area">Start!$A$1:$H$44</definedName>
    <definedName localSheetId="1" name="_xlnm.Print_Titles">'AUH301'!$1:$20</definedName>
    <definedName localSheetId="2" name="_xlnm.Print_Titles">'AUH302'!$1:$20</definedName>
    <definedName localSheetId="1" name="T_Konsi_Errors" hidden="true">'AUH301'!$B$5</definedName>
    <definedName localSheetId="2" name="T_Konsi_Errors" hidden="true">'AUH302'!$B$5</definedName>
    <definedName localSheetId="1" name="T_Konsi_Rules_Column" hidden="true">'AUH301'!$K$126</definedName>
    <definedName localSheetId="2" name="T_Konsi_Rules_Column" hidden="true">'AUH302'!$K$59</definedName>
    <definedName localSheetId="1" name="T_Konsi_Rules_Cross" hidden="true">'AUH301'!$N$126</definedName>
    <definedName localSheetId="2" name="T_Konsi_Rules_Cross" hidden="true">'AUH302'!$N$59</definedName>
    <definedName localSheetId="1" name="T_Konsi_Rules_Force_Single_Cell_Row" hidden="true">'AUH301'!$D$1</definedName>
    <definedName localSheetId="2" name="T_Konsi_Rules_Force_Single_Cell_Row" hidden="true">'AUH302'!$D$1</definedName>
    <definedName localSheetId="1" name="T_Konsi_Rules_Row" hidden="true">'AUH301'!$N$22</definedName>
    <definedName localSheetId="2" name="T_Konsi_Rules_Row" hidden="true">'AUH302'!$N$22</definedName>
    <definedName name="T_Konsi_Summary" hidden="true">Start!$D$21</definedName>
    <definedName localSheetId="1" name="T_Konsi_Warnings" hidden="true">'AUH301'!$B$6</definedName>
    <definedName localSheetId="2" name="T_Konsi_Warnings" hidden="true">'AUH302'!$B$6</definedName>
    <definedName hidden="1" localSheetId="1" name="Z_CB120B31_F776_4B30_B33D_0B8FCFE1E658_.wvu.Cols">'AUH301'!$A:$A,'AUH301'!$E:$J,'AUH301'!$O:$Q,'AUH301'!$T:$T</definedName>
    <definedName hidden="1" localSheetId="2" name="Z_CB120B31_F776_4B30_B33D_0B8FCFE1E658_.wvu.Cols">'AUH302'!$A:$A,'AUH302'!$E:$J,'AUH302'!$O:$Q,'AUH302'!$T:$T</definedName>
    <definedName hidden="1" localSheetId="1" name="Z_CB120B31_F776_4B30_B33D_0B8FCFE1E658_.wvu.PrintArea">'AUH301'!$K$21:$L$122</definedName>
    <definedName hidden="1" localSheetId="2" name="Z_CB120B31_F776_4B30_B33D_0B8FCFE1E658_.wvu.PrintArea">'AUH302'!$K$21:$L$55</definedName>
    <definedName hidden="1" localSheetId="0" name="Z_CB120B31_F776_4B30_B33D_0B8FCFE1E658_.wvu.PrintArea">Start!$A$1:$H$44</definedName>
    <definedName hidden="1" localSheetId="1" name="Z_CB120B31_F776_4B30_B33D_0B8FCFE1E658_.wvu.PrintTitles">'AUH301'!$A:$J,'AUH301'!$1:$19</definedName>
    <definedName hidden="1" localSheetId="2" name="Z_CB120B31_F776_4B30_B33D_0B8FCFE1E658_.wvu.PrintTitles">'AUH302'!$A:$J,'AUH302'!$1:$19</definedName>
    <definedName hidden="1" localSheetId="1" name="Z_CB120B31_F776_4B30_B33D_0B8FCFE1E658_.wvu.Rows">'AUH301'!$7:$14</definedName>
    <definedName hidden="1" localSheetId="2" name="Z_CB120B31_F776_4B30_B33D_0B8FCFE1E658_.wvu.Rows">'AUH302'!$7:$14</definedName>
    <definedName hidden="1" localSheetId="0" name="Z_CB120B31_F776_4B30_B33D_0B8FCFE1E658_.wvu.Rows">Start!$24:$24</definedName>
    <definedName name="Validation_K001_AUH301_K49_0" hidden="true">AUH301!$K$22:$K$26,AUH301!$K$31:$K$34,AUH301!$K$37:$K$39,AUH301!$K$44,AUH301!$K$47:$K$49,'AUH301'!$K$49</definedName>
    <definedName name="Validation_K002_AUH301_K49_0" hidden="true">AUH301!$K$49,'AUH301'!$K$49</definedName>
    <definedName name="Validation_K003_AUH301_K49_0" hidden="true">AUH301!$K$49:$K$50,'AUH301'!$K$49</definedName>
    <definedName name="Validation_K004_AUH301_K49_0" hidden="true">AUH301!$K$49:$K$50,'AUH301'!$K$49</definedName>
    <definedName name="Validation_K005_AUH301_K50_0" hidden="true">AUH301!$K$50:$K$51,'AUH301'!$K$50</definedName>
    <definedName name="Validation_K006_AUH301_K34_0" hidden="true">AUH301!$K$34:$K$36,'AUH301'!$K$34</definedName>
    <definedName name="Validation_K007_AUH301_K39_0" hidden="true">AUH301!$K$39:$K$43,'AUH301'!$K$39</definedName>
    <definedName name="Validation_K008_AUH301_K44_0" hidden="true">AUH301!$K$44:$K$46,'AUH301'!$K$44</definedName>
    <definedName name="Validation_K009_AUH301_K91_0" hidden="true">AUH301!$K$91:$K$93,'AUH301'!$K$91</definedName>
    <definedName name="Validation_K010_AUH301_K26_0" hidden="true">AUH301!$K$26:$K$27,AUH301!$K$29,'AUH301'!$K$26</definedName>
    <definedName name="Validation_K011_AUH301_K27_0" hidden="true">AUH301!$K$27:$K$28,'AUH301'!$K$27</definedName>
    <definedName name="Validation_K012_AUH301_K29_0" hidden="true">AUH301!$K$29:$K$30,'AUH301'!$K$29</definedName>
    <definedName name="Validation_KD001_AUH301_K49_0" hidden="true">AUH301!$K$49,AUH301!$K$99:$K$103,'AUH301'!$K$49</definedName>
    <definedName name="Validation_D001_AUH301_K113_0" hidden="true">AUH301!$K$113:$K$117,'AUH301'!$K$113</definedName>
    <definedName name="Validation_D002_AUH301_K111_0" hidden="true">AUH301!$K$111:$K$112,'AUH301'!$K$111</definedName>
    <definedName name="Validation_D002_AUH301_K113_0" hidden="true">AUH301!$K$113:$K$114,'AUH301'!$K$113</definedName>
    <definedName name="Validation_D003_AUH301_K118_0" hidden="true">AUH301!$K$118:$K$122,'AUH301'!$K$118</definedName>
    <definedName name="Validation_D026_AUH301_K110_0" hidden="true">AUH301!$K$110:$K$111,AUH301!$K$113,'AUH301'!$K$110</definedName>
    <definedName name="Validation_K001_AUH301_K76_0" hidden="true">AUH301!$K$53:$K$60,AUH301!$K$63:$K$68,AUH301!$K$70:$K$74,AUH301!$K$76,'AUH301'!$K$76</definedName>
    <definedName name="Validation_K002_AUH301_K72_0" hidden="true">AUH301!$K$72,'AUH301'!$K$72</definedName>
    <definedName name="Validation_K003_AUH301_K67_0" hidden="true">AUH301!$K$67,'AUH301'!$K$67</definedName>
    <definedName name="Validation_K004_AUH301_K76_0" hidden="true">AUH301!$K$76,'AUH301'!$K$76</definedName>
    <definedName name="Validation_K005_AUH301_K68_0" hidden="true">AUH301!$K$68:$K$69,'AUH301'!$K$68</definedName>
    <definedName name="Validation_K006_AUH301_K77_0" hidden="true">AUH301!$K$77:$K$78,'AUH301'!$K$77</definedName>
    <definedName name="Validation_K007_AUH301_K76_0" hidden="true">AUH301!$K$76:$K$77,'AUH301'!$K$76</definedName>
    <definedName name="Validation_K008_AUH301_K76_0" hidden="true">AUH301!$K$76:$K$77,'AUH301'!$K$76</definedName>
    <definedName name="Validation_K009_AUH301_K60_0" hidden="true">AUH301!$K$60:$K$62,'AUH301'!$K$60</definedName>
    <definedName name="Validation_KD001_AUH301_K76_0" hidden="true">AUH301!$K$76,AUH301!$K$104:$K$108,'AUH301'!$K$76</definedName>
    <definedName name="Validation_K001_AUH301_K49_1" hidden="true">AUH301!$K$49,AUH301!$K$76,'AUH301'!$K$49</definedName>
    <definedName name="Validation_K003_AUH301_K88_0" hidden="true">AUH301!$K$88,'AUH301'!$K$88</definedName>
    <definedName name="Validation_K004_AUH301_K110_0" hidden="true">AUH301!$K$25,AUH301!$K$110,'AUH301'!$K$110</definedName>
    <definedName name="Validation_K005_AUH301_K118_0" hidden="true">AUH301!$K$26,AUH301!$K$118,'AUH301'!$K$118</definedName>
    <definedName name="Validation_KD001_AUH301_K85_0" hidden="true">AUH301!$K$85,'AUH301'!$K$85</definedName>
    <definedName name="Validation_KD001a_AUH301_K85_0" hidden="true">AUH301!$K$85,'AUH301'!$K$85</definedName>
    <definedName name="Validation_K001_AUH302_K28_0" hidden="true">AUH302!$K$26:$K$28,'AUH302'!$K$28</definedName>
    <definedName name="Validation_K002_AUH302_K26_0" hidden="true">AUH302!$K$22:$K$26,'AUH302'!$K$26</definedName>
    <definedName name="Validation_K003_AUH302_K34_0" hidden="true">AUH302!$K$30:$K$34,'AUH302'!$K$34</definedName>
    <definedName name="Validation_K004_AUH302_K42_0" hidden="true">AUH302!$K$37:$K$42,'AUH302'!$K$42</definedName>
    <definedName name="Validation_K005_AUH302_K46_0" hidden="true">AUH302!$K$44:$K$46,'AUH302'!$K$46</definedName>
    <definedName name="Validation_K006_AUH302_K49_0" hidden="true">AUH302!$K$28,AUH302!$K$34:$K$35,AUH302!$K$42,AUH302!$K$46:$K$49,'AUH302'!$K$49</definedName>
    <definedName name="Validation_K007_AUH302_K54_0" hidden="true">AUH302!$K$49:$K$54,'AUH302'!$K$54</definedName>
    <definedName name="Validation_K008_AUH302_K54_0" hidden="true">AUH302!$K$54,'AUH302'!$K$54</definedName>
    <definedName name="Validation_K009_AUH302_K45_0" hidden="true">AUH302!$K$45,'AUH302'!$K$45</definedName>
    <definedName name="ValidationSummary_AUH301_ERROR" hidden="true">Validation!B9</definedName>
    <definedName name="ValidationSummary_AUH301_WARNING" hidden="true">Validation!B10</definedName>
    <definedName name="ValidationSummary_AUH302_ERROR" hidden="true">Validation!B13</definedName>
    <definedName name="ValidationSummary_AUH302_WARNING" hidden="true">Validation!B14</definedName>
    <definedName name="ValidationSummary_Total_ERROR" hidden="true">Validation!B5</definedName>
    <definedName name="ValidationSummary_Total_WARNING" hidden="true">Validation!B6</definedName>
    <definedName name="_xlnm._FilterDatabase" localSheetId="3" hidden="true">Validation!$A$17:$F$61</definedName>
    <definedName name="_xlnm._FilterDatabase" localSheetId="4" hidden="true">Mapping!$A$3:$C$128</definedName>
  </definedNames>
  <calcPr calcId="162913"/>
  <customWorkbookViews>
    <customWorkbookView activeSheetId="1" guid="{CB120B31-F776-4B30-B33D-0B8FCFE1E658}" mergeInterval="0" name="Gruss Roland - Persönliche Ansicht" personalView="1" tabRatio="842" windowHeight="882" windowWidth="1311" xWindow="12" yWindow="38"/>
  </customWorkbookViews>
</workbook>
</file>

<file path=xl/calcChain.xml><?xml version="1.0" encoding="utf-8"?>
<calcChain xmlns="http://schemas.openxmlformats.org/spreadsheetml/2006/main">
  <c i="7" l="1" r="F96"/>
  <c i="7" l="1" r="F62"/>
  <c i="7" r="F61"/>
  <c i="7" r="F36"/>
  <c i="7" r="F30"/>
  <c i="7" r="F29"/>
  <c i="7" r="F28"/>
  <c i="7" r="F27"/>
  <c i="8" l="1" r="F55"/>
  <c i="7" l="1" r="F74"/>
  <c i="7" r="F75"/>
  <c i="7" l="1" r="F58"/>
  <c i="7" r="F66"/>
  <c i="7" l="1" r="F97"/>
  <c i="8" l="1" r="F48"/>
  <c i="8" r="F51"/>
  <c i="8" r="F50"/>
  <c i="8" r="F49"/>
  <c i="8" r="F47"/>
  <c i="8" r="F35"/>
  <c i="8" r="F27"/>
  <c i="8" r="F26"/>
  <c i="8" r="F54"/>
  <c i="8" r="F53"/>
  <c i="8" r="F52"/>
  <c i="8" r="F46"/>
  <c i="8" r="F45"/>
  <c i="8" r="F44"/>
  <c i="8" r="F42"/>
  <c i="8" r="F41"/>
  <c i="8" r="F40"/>
  <c i="8" r="F39"/>
  <c i="8" r="F38"/>
  <c i="8" r="F37"/>
  <c i="8" r="F34"/>
  <c i="8" r="F33"/>
  <c i="8" r="F32"/>
  <c i="8" r="F31"/>
  <c i="8" r="F30"/>
  <c i="8" r="F28"/>
  <c i="8" r="F25"/>
  <c i="8" r="F24"/>
  <c i="8" r="F23"/>
  <c i="8" r="F22"/>
  <c i="8" r="K18"/>
  <c i="8" r="B4"/>
  <c i="8" r="B3"/>
  <c i="8" r="B1"/>
  <c i="7" r="F99"/>
  <c i="7" r="F122"/>
  <c i="7" r="F121"/>
  <c i="7" r="F120"/>
  <c i="7" r="F119"/>
  <c i="7" r="F118"/>
  <c i="7" r="F117"/>
  <c i="7" r="F116"/>
  <c i="7" r="F115"/>
  <c i="7" r="F114"/>
  <c i="7" r="F113"/>
  <c i="7" r="F112"/>
  <c i="7" r="F111"/>
  <c i="7" r="F110"/>
  <c i="7" r="F108"/>
  <c i="7" r="F107"/>
  <c i="7" r="F106"/>
  <c i="7" r="F105"/>
  <c i="7" r="F104"/>
  <c i="7" r="F103"/>
  <c i="7" r="F102"/>
  <c i="7" r="F101"/>
  <c i="7" r="F100"/>
  <c i="7" r="F95"/>
  <c i="7" r="F94"/>
  <c i="7" r="F93"/>
  <c i="7" r="F92"/>
  <c i="7" r="F91"/>
  <c i="7" r="F89"/>
  <c i="7" r="F88"/>
  <c i="7" r="F86"/>
  <c i="7" r="F85"/>
  <c i="7" r="F83"/>
  <c i="7" r="F82"/>
  <c i="7" r="F81"/>
  <c i="7" r="F80"/>
  <c i="7" r="F78"/>
  <c i="7" r="F77"/>
  <c i="7" r="F76"/>
  <c i="7" r="F73"/>
  <c i="7" r="F72"/>
  <c i="7" r="F71"/>
  <c i="7" r="F70"/>
  <c i="7" r="F69"/>
  <c i="7" r="F68"/>
  <c i="7" r="F67"/>
  <c i="7" r="F65"/>
  <c i="7" r="F64"/>
  <c i="7" r="F63"/>
  <c i="7" r="F60"/>
  <c i="7" r="F59"/>
  <c i="7" r="F57"/>
  <c i="7" r="F56"/>
  <c i="7" r="F55"/>
  <c i="7" r="F54"/>
  <c i="7" r="F53"/>
  <c i="7" r="F51"/>
  <c i="7" r="F50"/>
  <c i="7" r="F49"/>
  <c i="7" r="F48"/>
  <c i="7" r="F47"/>
  <c i="7" r="F46"/>
  <c i="7" r="F45"/>
  <c i="7" r="F44"/>
  <c i="7" r="F43"/>
  <c i="7" r="F42"/>
  <c i="7" r="F41"/>
  <c i="7" r="F40"/>
  <c i="7" r="F39"/>
  <c i="7" r="F38"/>
  <c i="7" r="F37"/>
  <c i="7" r="F35"/>
  <c i="7" r="F34"/>
  <c i="7" r="F33"/>
  <c i="7" r="F32"/>
  <c i="7" r="F31"/>
  <c i="7" r="F26"/>
  <c i="7" r="F25"/>
  <c i="7" r="F24"/>
  <c i="7" r="F23"/>
  <c i="7" r="F22"/>
  <c i="7" r="K18"/>
  <c i="7" r="B4"/>
  <c i="7" r="B3"/>
  <c i="7" r="B1"/>
  <c i="1" l="1" r="H37"/>
  <c i="1" r="B32"/>
  <c i="1" l="1" r="H35"/>
  <c i="1" r="H34"/>
</calcChain>
</file>

<file path=xl/comments7.xml><?xml version="1.0" encoding="utf-8"?>
<comments xmlns="http://schemas.openxmlformats.org/spreadsheetml/2006/main">
  <authors>
    <author/>
    <author>SNB</author>
  </authors>
  <commentList>
    <comment ref="N26" authorId="1">
      <text>
        <t>Total créances hypothécaires</t>
      </text>
    </comment>
    <comment ref="N27" authorId="1">
      <text>
        <t>Vérification 'dont' Créances hypothécaires, immeubles d'habitation</t>
      </text>
    </comment>
    <comment ref="N29" authorId="1">
      <text>
        <t>Vérification 'dont' Créances hypothécaires, autres immeubles</t>
      </text>
    </comment>
    <comment ref="N34" authorId="1">
      <text>
        <t>Vérification 'dont' Immobilisations financières avec sous-position Immeubles</t>
      </text>
    </comment>
    <comment ref="N39" authorId="1">
      <text>
        <t>Total Immobilisations corporelles</t>
      </text>
    </comment>
    <comment ref="N44" authorId="1">
      <text>
        <t>Vérification 'dont' Valeurs immatérielles avec sous-positions Goodwill et Patentes / licences</t>
      </text>
    </comment>
    <comment ref="N49" authorId="1">
      <text>
        <t>Calcul Total des actifs</t>
      </text>
    </comment>
    <comment ref="O49" authorId="1">
      <text>
        <t>Total des actifs &gt; 0</t>
      </text>
    </comment>
    <comment ref="P49" authorId="1">
      <text>
        <t>Vérification 'dont' Total des actifs avec sous-position Total des créances de rang subordonné</t>
      </text>
    </comment>
    <comment ref="Q49" authorId="1">
      <text>
        <t>Total des actifs &lt;&gt; Total des créances de rang subordonné</t>
      </text>
    </comment>
    <comment ref="R49" authorId="1">
      <text>
        <t>Identité Total des actifs avec Total des passifs</t>
      </text>
    </comment>
    <comment ref="S49" authorId="1">
      <text>
        <t>Vérification 'dont' Total des actifs avec sous-positions Créances envers les parties liées</t>
      </text>
    </comment>
    <comment ref="N50" authorId="1">
      <text>
        <t>Vérification 'dont' Total des créances de rang subordonné avec sous-position Avec obligation de conversion et / ou abandon de créance</t>
      </text>
    </comment>
    <comment ref="N60" authorId="1">
      <text>
        <t>Calcul Emprunts et prêts des centrales d’émission de lettres de gage</t>
      </text>
    </comment>
    <comment ref="N67" authorId="1">
      <text>
        <t>Capital social &gt;= 0</t>
      </text>
    </comment>
    <comment ref="N68" authorId="1">
      <text>
        <t>Vérification 'dont' Réserve issue du capital avec sous-position Réserve issue d’apports de capitaux exonérés fiscalement</t>
      </text>
    </comment>
    <comment ref="N72" authorId="1">
      <text>
        <t>Propres parts du capital &gt;= 0</t>
      </text>
    </comment>
    <comment ref="N76" authorId="1">
      <text>
        <t>Calcul Total des passifs</t>
      </text>
    </comment>
    <comment ref="O76" authorId="1">
      <text>
        <t>Total des passifs &gt; 0</t>
      </text>
    </comment>
    <comment ref="P76" authorId="1">
      <text>
        <t>Vérification 'dont' Total des passifs avec sous-position Total des engagements de rang subordonné</t>
      </text>
    </comment>
    <comment ref="Q76" authorId="1">
      <text>
        <t>Total des passifs &lt;&gt; Total des engagements de rang subordonné</t>
      </text>
    </comment>
    <comment ref="R76" authorId="1">
      <text>
        <t>Vérification 'dont' Total des passifs avec sous-positions Engagements envers les parties liées</t>
      </text>
    </comment>
    <comment ref="N77" authorId="1">
      <text>
        <t>Vérification 'dont' Total des engagements de rang subordonné avec sous-position Avec obligation de conversion et / ou abandon de créance</t>
      </text>
    </comment>
    <comment ref="N85" authorId="1">
      <text>
        <t>Vérification existence: Etat du personnel, Suisse</t>
      </text>
    </comment>
    <comment ref="O85" authorId="1">
      <text>
        <t>Etat du personnel, Suisse &gt;=0</t>
      </text>
    </comment>
    <comment ref="N88" authorId="1">
      <text>
        <t>Volume des dépôts: portefeuilles de titres et de métaux précieux déposés par les clients (sans les banques et les négociants en valeurs mobilières) &gt;= 0</t>
      </text>
    </comment>
    <comment ref="N91" authorId="1">
      <text>
        <t>Vérification 'dont' Opérations fiduciaires avec sous-positions Auprès de sociétés tierces et Auprès de sociétés du groupe et de sociétés liées</t>
      </text>
    </comment>
    <comment ref="N110" authorId="1">
      <text>
        <t>Brut &gt;= net: créances sur la clientèle</t>
      </text>
    </comment>
    <comment ref="O110" authorId="1">
      <text>
        <t>Total Créances sur la clientèle selon la couverture</t>
      </text>
    </comment>
    <comment ref="N111" authorId="1">
      <text>
        <t>Vérification 'dont' Répartition sectorielle selon la couverture avec sous-position Créances sur collectivités de droit public</t>
      </text>
    </comment>
    <comment ref="N113" authorId="1">
      <text>
        <t>Vérification 'dont' Répartition sectorielle selon la couverture avec sous-position Créances sur collectivités de droit public</t>
      </text>
    </comment>
    <comment ref="O113" authorId="1">
      <text>
        <t>Calcul Avec couverture, Total Répartition sectorielle selon le SEC</t>
      </text>
    </comment>
    <comment ref="N118" authorId="1">
      <text>
        <t>Brut &gt;= net: créances hypothécaires</t>
      </text>
    </comment>
    <comment ref="O118" authorId="1">
      <text>
        <t>Total Gage créance hypothécaire</t>
      </text>
    </comment>
  </commentList>
</comments>
</file>

<file path=xl/comments8.xml><?xml version="1.0" encoding="utf-8"?>
<comments xmlns="http://schemas.openxmlformats.org/spreadsheetml/2006/main">
  <authors>
    <author/>
    <author>SNB</author>
  </authors>
  <commentList>
    <comment ref="N26" authorId="1">
      <text>
        <t>Calcul Résultat brut des opérations d’intérêts</t>
      </text>
    </comment>
    <comment ref="N28" authorId="1">
      <text>
        <t>Calcul Sous-total Résultat net des opérations d’intérêts</t>
      </text>
    </comment>
    <comment ref="N34" authorId="1">
      <text>
        <t>Calcul Sous-total Résultat des opérations de commissions et des prestations de service</t>
      </text>
    </comment>
    <comment ref="N42" authorId="1">
      <text>
        <t>Calcul Sous-total Autres résultats ordinaires</t>
      </text>
    </comment>
    <comment ref="N45" authorId="1">
      <text>
        <t>Autres charges d'exploitation &gt;= 0</t>
      </text>
    </comment>
    <comment ref="N46" authorId="1">
      <text>
        <t>Total Sous-total Charges d'exploitation</t>
      </text>
    </comment>
    <comment ref="N49" authorId="1">
      <text>
        <t>Calcul Résultat opérationnel</t>
      </text>
    </comment>
    <comment ref="N54" authorId="1">
      <text>
        <t>Calcul Bénéfice semestriel / perte semestrielle groupe dans Compte de résultat</t>
      </text>
    </comment>
    <comment ref="O54" authorId="1">
      <text>
        <t>Bénéfice semestriel / perte semestrielle groupe &lt;&gt; 0</t>
      </text>
    </comment>
    <comment ref="N59" authorId="1">
      <text>
        <t>Identité Bénéfice semestriel / perte semestrielle groupe dans Compte de résultat avec Bénéfice consolidé / perte consolidée dans Bilan</t>
      </text>
    </comment>
  </commentList>
</comments>
</file>

<file path=xl/sharedStrings.xml><?xml version="1.0" encoding="utf-8"?>
<sst xmlns="http://schemas.openxmlformats.org/spreadsheetml/2006/main" count="1067" uniqueCount="817">
  <si>
    <t>XXXXXX</t>
  </si>
  <si>
    <r>
      <rPr>
        <b/>
        <sz val="10"/>
        <color indexed="8"/>
        <rFont val="Arial"/>
        <family val="2"/>
      </rPr>
      <t>Bemerkungen:</t>
    </r>
    <r>
      <rPr>
        <sz val="10"/>
        <color theme="1"/>
        <rFont val="Arial"/>
        <family val="2"/>
      </rPr>
      <t xml:space="preserve"> Für Ihre </t>
    </r>
    <r>
      <rPr>
        <sz val="10"/>
        <color indexed="8"/>
        <rFont val="Arial"/>
        <family val="2"/>
      </rPr>
      <t>Bemerkungen zu Ihrer Datenlieferung verwenden Sie bitte ein separates Dokument</t>
    </r>
  </si>
  <si>
    <r>
      <t xml:space="preserve">sowie weitere wichtige Informationen unter </t>
    </r>
    <r>
      <rPr>
        <i/>
        <u/>
        <sz val="10"/>
        <color indexed="8"/>
        <rFont val="Arial"/>
        <family val="2"/>
      </rPr>
      <t>www.snb.ch</t>
    </r>
    <r>
      <rPr>
        <i/>
        <sz val="10"/>
        <color indexed="8"/>
        <rFont val="Arial"/>
        <family val="2"/>
      </rPr>
      <t xml:space="preserve"> &gt; Statistiken &gt; Erhebungen.</t>
    </r>
  </si>
  <si>
    <t>Version</t>
  </si>
  <si>
    <t>1</t>
  </si>
  <si>
    <r>
      <rPr>
        <b/>
        <sz val="10"/>
        <color indexed="8"/>
        <rFont val="Arial"/>
        <family val="2"/>
      </rPr>
      <t>Erläuterungen:</t>
    </r>
    <r>
      <rPr>
        <sz val="10"/>
        <color indexed="8"/>
        <rFont val="Arial"/>
        <family val="2"/>
      </rPr>
      <t xml:space="preserve"> Die Erläuterungen zu dieser Erhebung finden Sie auf </t>
    </r>
    <r>
      <rPr>
        <i/>
        <u/>
        <sz val="10"/>
        <color indexed="8"/>
        <rFont val="Arial"/>
        <family val="2"/>
      </rPr>
      <t>www.snb.ch/de/emi/AURX</t>
    </r>
  </si>
  <si>
    <t>2</t>
  </si>
  <si>
    <t>5</t>
  </si>
  <si>
    <t>1.6</t>
  </si>
  <si>
    <t>1.9</t>
  </si>
  <si>
    <t>1.9.1</t>
  </si>
  <si>
    <t>1.10</t>
  </si>
  <si>
    <t>1.11</t>
  </si>
  <si>
    <t>1.12</t>
  </si>
  <si>
    <t>1.12.1</t>
  </si>
  <si>
    <t>1.12.2</t>
  </si>
  <si>
    <t>1.12.3</t>
  </si>
  <si>
    <t>1.12.4</t>
  </si>
  <si>
    <t>1.13.1</t>
  </si>
  <si>
    <t>1.13.2</t>
  </si>
  <si>
    <t>1.16</t>
  </si>
  <si>
    <t>1.16.1</t>
  </si>
  <si>
    <t>1.16.1.1</t>
  </si>
  <si>
    <t>2.1</t>
  </si>
  <si>
    <t>2.2</t>
  </si>
  <si>
    <t>2.3</t>
  </si>
  <si>
    <t>2.10</t>
  </si>
  <si>
    <t>2.14.1</t>
  </si>
  <si>
    <t>2.20</t>
  </si>
  <si>
    <t>2.20.1</t>
  </si>
  <si>
    <t>2.20.1.1</t>
  </si>
  <si>
    <t>2.12</t>
  </si>
  <si>
    <t>2.13</t>
  </si>
  <si>
    <t>2.14</t>
  </si>
  <si>
    <t>3</t>
  </si>
  <si>
    <t>3.1</t>
  </si>
  <si>
    <t>3.2</t>
  </si>
  <si>
    <t>3.3</t>
  </si>
  <si>
    <t>3.4</t>
  </si>
  <si>
    <t>4.1</t>
  </si>
  <si>
    <t>4.2</t>
  </si>
  <si>
    <t>5.1</t>
  </si>
  <si>
    <t>5.2</t>
  </si>
  <si>
    <t>6.1</t>
  </si>
  <si>
    <t>6.2</t>
  </si>
  <si>
    <t>6.3</t>
  </si>
  <si>
    <t>6</t>
  </si>
  <si>
    <t>7</t>
  </si>
  <si>
    <t>7.10</t>
  </si>
  <si>
    <t>7.1</t>
  </si>
  <si>
    <t>7.2</t>
  </si>
  <si>
    <t>7.3</t>
  </si>
  <si>
    <t>7.4</t>
  </si>
  <si>
    <t>7.5</t>
  </si>
  <si>
    <t>7.6</t>
  </si>
  <si>
    <t>7.7</t>
  </si>
  <si>
    <t>7.8</t>
  </si>
  <si>
    <t>7.9</t>
  </si>
  <si>
    <t>8</t>
  </si>
  <si>
    <t>8.1.1</t>
  </si>
  <si>
    <t>8.1.1.1</t>
  </si>
  <si>
    <t>8.1.2.1</t>
  </si>
  <si>
    <t>8.1.2.2</t>
  </si>
  <si>
    <t>8.1.2.3</t>
  </si>
  <si>
    <t>8.1.2.4</t>
  </si>
  <si>
    <t>8.2.1</t>
  </si>
  <si>
    <t>8.2.2</t>
  </si>
  <si>
    <t>8.2.3</t>
  </si>
  <si>
    <t>8.2.4</t>
  </si>
  <si>
    <t>8.1.2</t>
  </si>
  <si>
    <t>9</t>
  </si>
  <si>
    <t>10</t>
  </si>
  <si>
    <t>11</t>
  </si>
  <si>
    <t>6.1.1</t>
  </si>
  <si>
    <t>6.1.2</t>
  </si>
  <si>
    <t>6.4</t>
  </si>
  <si>
    <t>www.finma.ch</t>
  </si>
  <si>
    <t>info@finma.ch</t>
  </si>
  <si>
    <t>C_BIL.AKT.FMI</t>
  </si>
  <si>
    <t>C_BIL.AKT.FBA</t>
  </si>
  <si>
    <t>C_BIL.AKT.WFG</t>
  </si>
  <si>
    <t>C_BIL.AKT.FKU</t>
  </si>
  <si>
    <t>C_BIL.AKT.HYP</t>
  </si>
  <si>
    <t>C_BIL.AKT.HGE</t>
  </si>
  <si>
    <t>C_BIL.AKT.WBW</t>
  </si>
  <si>
    <t>C_BIL.AKT.FFV</t>
  </si>
  <si>
    <t>C_BIL.AKT.FAN</t>
  </si>
  <si>
    <t>C_BIL.AKT.FAN.LIS</t>
  </si>
  <si>
    <t>C_BIL.AKT.REA</t>
  </si>
  <si>
    <t>C_BIL.AKT.BET</t>
  </si>
  <si>
    <t>C_BIL.AKT.SAN</t>
  </si>
  <si>
    <t>C_BIL.AKT.SAN.LBU</t>
  </si>
  <si>
    <t>C_BIL.AKT.SAN.OFL</t>
  </si>
  <si>
    <t>C_BIL.AKT.SAN.UES.SWA</t>
  </si>
  <si>
    <t>C_BIL.AKT.SAN.UES.UEB</t>
  </si>
  <si>
    <t>C_BIL.AKT.IMW</t>
  </si>
  <si>
    <t>C_BIL.AKT.IMW.GWI</t>
  </si>
  <si>
    <t>C_BIL.AKT.IMW.PLI</t>
  </si>
  <si>
    <t>C_BIL.AKT.SON</t>
  </si>
  <si>
    <t>C_BIL.AKT.NEG</t>
  </si>
  <si>
    <t>C_BIL.AKT.TOT</t>
  </si>
  <si>
    <t>C_BIL.AKT.TOT.NRA</t>
  </si>
  <si>
    <t>C_BIL.AKT.TOT.NRA.WAF</t>
  </si>
  <si>
    <t>C_BIL.PAS.VBA</t>
  </si>
  <si>
    <t>C_BIL.PAS.WFG</t>
  </si>
  <si>
    <t>C_BIL.PAS.VKE</t>
  </si>
  <si>
    <t>C_BIL.PAS.HGE</t>
  </si>
  <si>
    <t>C_BIL.PAS.WBW</t>
  </si>
  <si>
    <t>C_BIL.PAS.FFV</t>
  </si>
  <si>
    <t>C_BIL.PAS.KOB</t>
  </si>
  <si>
    <t>C_BIL.PAS.APF</t>
  </si>
  <si>
    <t>C_BIL.PAS.REA</t>
  </si>
  <si>
    <t>C_BIL.PAS.SON</t>
  </si>
  <si>
    <t>C_BIL.PAS.RUE</t>
  </si>
  <si>
    <t>C_BIL.PAS.RAB</t>
  </si>
  <si>
    <t>C_BIL.PAS.GKA</t>
  </si>
  <si>
    <t>C_BIL.PAS.KRE</t>
  </si>
  <si>
    <t>C_BIL.PAS.KRE.RSK</t>
  </si>
  <si>
    <t>C_BIL.PAS.GRE</t>
  </si>
  <si>
    <t>C_BIL.PAS.EKA</t>
  </si>
  <si>
    <t>C_BIL.PAS.TOT</t>
  </si>
  <si>
    <t>C_BIL.PAS.TOT.NRA</t>
  </si>
  <si>
    <t>C_BIL.PAS.TOT.NRA.WAF</t>
  </si>
  <si>
    <t>C_ABI.EVT</t>
  </si>
  <si>
    <t>C_ABI.UWZ</t>
  </si>
  <si>
    <t>C_ABI.ENV</t>
  </si>
  <si>
    <t>C_ABI.VKR</t>
  </si>
  <si>
    <t>C_ABI.TRE.AKT.TAN</t>
  </si>
  <si>
    <t>C_ABI.TRE.AKT.TAN.TBD</t>
  </si>
  <si>
    <t>C_ABI.TRE.AKT.TAN.TBG</t>
  </si>
  <si>
    <t>C_ABI.TRE.AKT.TAK</t>
  </si>
  <si>
    <t>C_ABI.TRE.AKT.TSB</t>
  </si>
  <si>
    <t>C_ABI.TRE.AKT.TAG</t>
  </si>
  <si>
    <t>D1</t>
  </si>
  <si>
    <t>D2</t>
  </si>
  <si>
    <t>C_BIL.AKT.TOT.FVN.FNP</t>
  </si>
  <si>
    <t>C_BIL.PAS.TOT.FVN.VNP</t>
  </si>
  <si>
    <t>D1_QUB</t>
  </si>
  <si>
    <t>D1_GRG</t>
  </si>
  <si>
    <t>D1_VGS</t>
  </si>
  <si>
    <t>D1_ORG</t>
  </si>
  <si>
    <t>D1_NAP</t>
  </si>
  <si>
    <t>C_STK.PBD</t>
  </si>
  <si>
    <t>D1_I</t>
  </si>
  <si>
    <t>D1_A</t>
  </si>
  <si>
    <t>C_KUV.DPV.WEB</t>
  </si>
  <si>
    <t>C_KUV.VEV.VVM</t>
  </si>
  <si>
    <t>D2_T</t>
  </si>
  <si>
    <t>C_EFR.ERZ.BEZ.ZEG.ZDK</t>
  </si>
  <si>
    <t>C_EFR.ERZ.BEZ.ZEG.ZDH</t>
  </si>
  <si>
    <t>C_EFR.ERZ.BEZ.ZEG.ZDF</t>
  </si>
  <si>
    <t>C_EFR.ERZ.BEZ.ZAU</t>
  </si>
  <si>
    <t>C_EFR.ERZ.BEZ</t>
  </si>
  <si>
    <t>C_EFR.ERZ.WBZ</t>
  </si>
  <si>
    <t>C_EFR.ERZ</t>
  </si>
  <si>
    <t>C_EFR.ERK.KEG.KWA</t>
  </si>
  <si>
    <t>C_EFR.ERK.KEG.KKG</t>
  </si>
  <si>
    <t>C_EFR.ERK.KEG.KDL</t>
  </si>
  <si>
    <t>C_EFR.ERK.KAU</t>
  </si>
  <si>
    <t>C_EFR.ERK</t>
  </si>
  <si>
    <t>C_EFR.ERH</t>
  </si>
  <si>
    <t>C_EFR.UER.ERV</t>
  </si>
  <si>
    <t>C_EFR.UER.BER</t>
  </si>
  <si>
    <t>C_EFR.UER.LER</t>
  </si>
  <si>
    <t>C_EFR.UER.AOE</t>
  </si>
  <si>
    <t>C_EFR.UER.AOA</t>
  </si>
  <si>
    <t>C_EFR.UER</t>
  </si>
  <si>
    <t>C_EFR.GAU.PAF</t>
  </si>
  <si>
    <t>C_EFR.GAU.SAF</t>
  </si>
  <si>
    <t>C_EFR.GAU</t>
  </si>
  <si>
    <t>C_EFR.WBB</t>
  </si>
  <si>
    <t>C_EFR.VRW</t>
  </si>
  <si>
    <t>C_EFR.GER</t>
  </si>
  <si>
    <t>C_EFR.AEG</t>
  </si>
  <si>
    <t>C_EFR.AAU</t>
  </si>
  <si>
    <t>C_EFR.VRB</t>
  </si>
  <si>
    <t>C_EFR.STE</t>
  </si>
  <si>
    <t>C_EFR.EGV</t>
  </si>
  <si>
    <t>D2_U</t>
  </si>
  <si>
    <t>Liquidités</t>
  </si>
  <si>
    <t>Créances sur les banques</t>
  </si>
  <si>
    <t>Créances résultant d’opérations de financement de titres</t>
  </si>
  <si>
    <t>Créances sur la clientèle</t>
  </si>
  <si>
    <t>Actifs</t>
  </si>
  <si>
    <t>Créances hypothécaires</t>
  </si>
  <si>
    <t>Opérations de négoce</t>
  </si>
  <si>
    <t>Valeurs de remplacement positives d’instruments financiers dérivés</t>
  </si>
  <si>
    <t>Autres instruments financiers évalués à la juste valeur</t>
  </si>
  <si>
    <t>Comptes de régularisation</t>
  </si>
  <si>
    <t>Autres actifs</t>
  </si>
  <si>
    <t>Capital social non libéré</t>
  </si>
  <si>
    <t>Total des actifs</t>
  </si>
  <si>
    <t>autres immobilisations corporelles</t>
  </si>
  <si>
    <t>objet en leasing financier</t>
  </si>
  <si>
    <t>immeubles, comptes de construction ou de transformation, construction sur fonds d'autrui</t>
  </si>
  <si>
    <t>dont: immeubles</t>
  </si>
  <si>
    <t>dont: goodwill</t>
  </si>
  <si>
    <t>dont: patentes / licences</t>
  </si>
  <si>
    <t>dont: avec obligation de conversion et/ou abandon de créance</t>
  </si>
  <si>
    <t>Passifs</t>
  </si>
  <si>
    <t>Engagements envers les banques</t>
  </si>
  <si>
    <t>Engagements résultant d’opérations de financement de titres</t>
  </si>
  <si>
    <t>Engagements résultant des dépôts de la clientèle</t>
  </si>
  <si>
    <t>Engagements résultant d’opérations de négoce</t>
  </si>
  <si>
    <t>Valeurs de remplacement négatives d’instruments financiers dérivés</t>
  </si>
  <si>
    <t>Engagements résultant des autres instruments financiers évalués à la juste valeur</t>
  </si>
  <si>
    <t>Obligations de caisse</t>
  </si>
  <si>
    <t>Emprunts et prêts des centrales d’émission de lettres de gage</t>
  </si>
  <si>
    <t>Autres passifs</t>
  </si>
  <si>
    <t>Provisions</t>
  </si>
  <si>
    <t>Réserves pour risques bancaires généraux</t>
  </si>
  <si>
    <t>Capital social</t>
  </si>
  <si>
    <t>Total des passifs</t>
  </si>
  <si>
    <t>dont: total des créances subordonnées</t>
  </si>
  <si>
    <t>Opérations hors bilan</t>
  </si>
  <si>
    <t>Engagements conditionnels</t>
  </si>
  <si>
    <t>Engagements irrévocables</t>
  </si>
  <si>
    <t>Engagements de libérer et d’effectuer des versements supplémentaires</t>
  </si>
  <si>
    <t>Crédits par engagement</t>
  </si>
  <si>
    <t>Effectifs en Suisse</t>
  </si>
  <si>
    <t>Effectifs à l'étranger</t>
  </si>
  <si>
    <t xml:space="preserve">Avoirs de la clientèle </t>
  </si>
  <si>
    <t>Opérations fiduciaires</t>
  </si>
  <si>
    <t>Crédits fiduciaires</t>
  </si>
  <si>
    <t>Autres opérations fiduciaires</t>
  </si>
  <si>
    <t>Créances envers des participants qualifiés</t>
  </si>
  <si>
    <t>Créances envers des sociétés liées</t>
  </si>
  <si>
    <t>Créances relatives aux affaires d’organes</t>
  </si>
  <si>
    <t>Créances envers d'autres parties liées</t>
  </si>
  <si>
    <t>Engagements envers des participants qualifiés</t>
  </si>
  <si>
    <t>Engagements envers des sociétés liées</t>
  </si>
  <si>
    <t>Engagements relatifs aux affaires d’organes</t>
  </si>
  <si>
    <t>Engagements envers d'autres parties liées</t>
  </si>
  <si>
    <t>Indication des prêts</t>
  </si>
  <si>
    <t>dont: créances sur collectivités de droit public</t>
  </si>
  <si>
    <t>Créances sur la clientèle (brut, avant compensation avec les corrections de valeur pour risques de défaillance et risques pays)</t>
  </si>
  <si>
    <t>Créances sur la clientèle (brut) en blanc</t>
  </si>
  <si>
    <t>Créances sur la clientèle (brut) gagées</t>
  </si>
  <si>
    <t>Créances sur collectivités de droit public</t>
  </si>
  <si>
    <t>Garanties par hypothèque (sans collectivités de droit public)</t>
  </si>
  <si>
    <t>Crédits lombards (sans collectivités de droit public)</t>
  </si>
  <si>
    <t>Créances avec d'autres garanties (sans collectivités de droit public)</t>
  </si>
  <si>
    <t>Immeubles d'habitation</t>
  </si>
  <si>
    <t>Immeubles de bureaux et commerciaux</t>
  </si>
  <si>
    <t>Immeubles destinés à l'artisanat et à l'industrie</t>
  </si>
  <si>
    <t>Autres immeubles</t>
  </si>
  <si>
    <t>Immobilisations financières</t>
  </si>
  <si>
    <t>Immobilisations corporelles</t>
  </si>
  <si>
    <t>Valeurs immatérielles</t>
  </si>
  <si>
    <t>Créances hypothécaires (brut, avant compensation avec les corrections de valeur pour risques de défaillance et risques pays)</t>
  </si>
  <si>
    <t>Résultat des opérations d’intérêts</t>
  </si>
  <si>
    <t>Produits des intérêts et des escomptes</t>
  </si>
  <si>
    <t>Produits des intérêts et des dividendes des opérations de négoce</t>
  </si>
  <si>
    <t>Produits des intérêts et des dividendes des immobilisations financières</t>
  </si>
  <si>
    <t>Charges d‘intérêts</t>
  </si>
  <si>
    <t>Résultat brut des opérations d'intérêts</t>
  </si>
  <si>
    <t>Variations des corrections de valeur pour risques de défaillance et pertes liées aux opérations d‘intérêts</t>
  </si>
  <si>
    <t>Sous-total Résultat net des opérations d’intérêts</t>
  </si>
  <si>
    <t>Résultat des opérations de commissions et des prestations de service</t>
  </si>
  <si>
    <t>Produit des commissions sur les opérations de crédit</t>
  </si>
  <si>
    <t>Produit des commissions sur les autres prestations de service</t>
  </si>
  <si>
    <t>Charges de commissions</t>
  </si>
  <si>
    <t>Résultat des opérations de négoce et de l’option de la juste valeur</t>
  </si>
  <si>
    <t>Autres résultats ordinaires</t>
  </si>
  <si>
    <t>Résultat des aliénations d’immobilisations financières</t>
  </si>
  <si>
    <t>Produits des participations</t>
  </si>
  <si>
    <t>Résultat des immeubles</t>
  </si>
  <si>
    <t>Autres produits ordinaires</t>
  </si>
  <si>
    <t>Autres charges ordinaires</t>
  </si>
  <si>
    <t>Charges d’exploitation</t>
  </si>
  <si>
    <t>Charges de personnel</t>
  </si>
  <si>
    <t>Autres charges d’exploitation</t>
  </si>
  <si>
    <t>Produit des commissions sur les titres et les opérations de placement</t>
  </si>
  <si>
    <t>Sous-total Résultat des opérations de commissions et des prestations de service</t>
  </si>
  <si>
    <t>Sous-total Autres résultats ordinaires</t>
  </si>
  <si>
    <t>Sous-total Charges d’exploitation</t>
  </si>
  <si>
    <t>Corrections de valeur sur participations, amortissements sur immobilisations et valeurs immatérielles</t>
  </si>
  <si>
    <t>Variations des provisions et autres corrections de valeur, pertes</t>
  </si>
  <si>
    <t>Produits extraordinaires</t>
  </si>
  <si>
    <t>Charges extraordinaires</t>
  </si>
  <si>
    <t>Variations des réserves pour risques bancaires généraux</t>
  </si>
  <si>
    <t>Résultat opérationnel</t>
  </si>
  <si>
    <t>Reporting prudentiel</t>
  </si>
  <si>
    <t>En milliers de francs</t>
  </si>
  <si>
    <t>C_BIL.PAS.GEV</t>
  </si>
  <si>
    <t>Bilan semestriel</t>
  </si>
  <si>
    <t>Compte de résultat semestriel</t>
  </si>
  <si>
    <t>AURH_K</t>
  </si>
  <si>
    <t>AUH301-AUH302</t>
  </si>
  <si>
    <t>AUH301</t>
  </si>
  <si>
    <t>AUH302</t>
  </si>
  <si>
    <t>2.19.1</t>
  </si>
  <si>
    <t>13.1</t>
  </si>
  <si>
    <t>Participations non consolidées</t>
  </si>
  <si>
    <t>Réserve issue du capital</t>
  </si>
  <si>
    <t>Réserve issue du bénéfice</t>
  </si>
  <si>
    <t>Réserve de change</t>
  </si>
  <si>
    <t>Intérêts minoritaires au capital propre</t>
  </si>
  <si>
    <t>Créances envers des société du groupe non consolidées</t>
  </si>
  <si>
    <t>Engagements envers des sociétés du groupe non consolidée</t>
  </si>
  <si>
    <t>C_BIL.PAS.WUR</t>
  </si>
  <si>
    <t>programmes informatiques développés à l'interne ou acquis</t>
  </si>
  <si>
    <t>Bénéfice semestriel / perte semestrielle groupe</t>
  </si>
  <si>
    <t>auprès de sociétés tierces</t>
  </si>
  <si>
    <t>auprès de sociétés du groupe et de sociétés liées</t>
  </si>
  <si>
    <t>Indication des créances et engagements envers les parties liées</t>
  </si>
  <si>
    <t>8.1</t>
  </si>
  <si>
    <t>8.2</t>
  </si>
  <si>
    <t>*</t>
  </si>
  <si>
    <t>4 *</t>
  </si>
  <si>
    <t>5.1 *</t>
  </si>
  <si>
    <t>5.2 *</t>
  </si>
  <si>
    <t>6 *</t>
  </si>
  <si>
    <t>7 *</t>
  </si>
  <si>
    <t>1.5 *</t>
  </si>
  <si>
    <t>1.7 *</t>
  </si>
  <si>
    <t>2.5 *</t>
  </si>
  <si>
    <t>4.6 *</t>
  </si>
  <si>
    <t>5.3 *</t>
  </si>
  <si>
    <t>8 *</t>
  </si>
  <si>
    <t>12 *</t>
  </si>
  <si>
    <t>13 *</t>
  </si>
  <si>
    <t>Effectifs</t>
  </si>
  <si>
    <t>Avoirs sous mandat de gestion</t>
  </si>
  <si>
    <t>Impôts</t>
  </si>
  <si>
    <t>C_KRD.KRV.UEK.FKU</t>
  </si>
  <si>
    <t>C_KRD.KRV.HYK.HYP</t>
  </si>
  <si>
    <t>C_EFR.EGV.MAG</t>
  </si>
  <si>
    <t>Total</t>
  </si>
  <si>
    <t>Base consolidée</t>
  </si>
  <si>
    <t>dont: part des intérêts minoritaires au bénéfice semestriel  / perte semestrielle groupe</t>
  </si>
  <si>
    <t>Propres parts du capital (poste négatif)</t>
  </si>
  <si>
    <t>C_BIL.PAS.MAE</t>
  </si>
  <si>
    <t>D1_BGL</t>
  </si>
  <si>
    <t>D1_GIL</t>
  </si>
  <si>
    <t>D1_U</t>
  </si>
  <si>
    <t>D1_WLG</t>
  </si>
  <si>
    <t>D1_T</t>
  </si>
  <si>
    <t>D2_BRW</t>
  </si>
  <si>
    <t>D1_UNG</t>
  </si>
  <si>
    <t>D1_GED</t>
  </si>
  <si>
    <t>D1_HYD</t>
  </si>
  <si>
    <t>D1_LBK</t>
  </si>
  <si>
    <t>D1_GED_U</t>
  </si>
  <si>
    <t>D2_ORK</t>
  </si>
  <si>
    <t>D3_BRW</t>
  </si>
  <si>
    <t>C_BIL.PAS.GEV.MAK</t>
  </si>
  <si>
    <t>Enquête</t>
  </si>
  <si>
    <t>fr</t>
  </si>
  <si>
    <t>Date de référence</t>
  </si>
  <si>
    <t xml:space="preserve"> -&gt; Continuez en utilisant le tabulateur</t>
  </si>
  <si>
    <t>jj.mm.aaaa</t>
  </si>
  <si>
    <t>Raison sociale:</t>
  </si>
  <si>
    <t>Nombre d'erreurs</t>
  </si>
  <si>
    <t>Nombre d'avertissements</t>
  </si>
  <si>
    <t>Banque nationale suisse</t>
  </si>
  <si>
    <t>Saisie des données</t>
  </si>
  <si>
    <t>Questions concernant les enquêtes:</t>
  </si>
  <si>
    <t>Case postale</t>
  </si>
  <si>
    <t>CH-8022 Zurich</t>
  </si>
  <si>
    <t>Objet:</t>
  </si>
  <si>
    <t>CH-3003 Berne</t>
  </si>
  <si>
    <t>voir les commentaires</t>
  </si>
  <si>
    <t>Reporting prudentiel (bouclement intermédiaire semestriel)</t>
  </si>
  <si>
    <t>dont réserve issue d’apports en capital exonérés fiscalement</t>
  </si>
  <si>
    <t>dont: part des intérêts minoritaires au bénéfice semestriel / perte semestrielle groupe</t>
  </si>
  <si>
    <t>dont: Total des engagements subordonnés</t>
  </si>
  <si>
    <t>Base consolidée / Groupe</t>
  </si>
  <si>
    <t>Tél.: +41 58 631 00 00</t>
  </si>
  <si>
    <t>Code BNS</t>
  </si>
  <si>
    <t>Formulaire(s)</t>
  </si>
  <si>
    <t>Formulaire</t>
  </si>
  <si>
    <r>
      <t>N</t>
    </r>
    <r>
      <rPr>
        <vertAlign val="superscript"/>
        <sz val="10"/>
        <color theme="1"/>
        <rFont val="Arial"/>
        <family val="2"/>
      </rPr>
      <t>o</t>
    </r>
    <r>
      <rPr>
        <sz val="10"/>
        <color theme="1"/>
        <rFont val="Arial"/>
        <family val="2"/>
      </rPr>
      <t xml:space="preserve"> techn.</t>
    </r>
  </si>
  <si>
    <t>Laupenstrasse 27</t>
  </si>
  <si>
    <t>Autorité fédérale de surveillance des marchés financiers FINMA</t>
  </si>
  <si>
    <t>Tél.: +41 31 327 91 00</t>
  </si>
  <si>
    <t>Révision</t>
  </si>
  <si>
    <t>Langue</t>
  </si>
  <si>
    <t>Examens de la cohérence</t>
  </si>
  <si>
    <r>
      <t xml:space="preserve">Délai de remise: </t>
    </r>
    <r>
      <rPr>
        <sz val="10"/>
        <rFont val="Arial"/>
        <family val="2"/>
      </rPr>
      <t xml:space="preserve">Les formulaires, à fournir annuellement, doivent parvenir à la BNS dans les </t>
    </r>
    <r>
      <rPr>
        <b/>
        <sz val="10"/>
        <rFont val="Arial"/>
        <family val="2"/>
      </rPr>
      <t>60 jours</t>
    </r>
    <r>
      <rPr>
        <sz val="10"/>
        <rFont val="Arial"/>
        <family val="2"/>
      </rPr>
      <t xml:space="preserve"> qui suivent le bouclement intermédiaire </t>
    </r>
    <r>
      <rPr>
        <b/>
        <sz val="10"/>
        <rFont val="Arial"/>
        <family val="2"/>
      </rPr>
      <t>semestriel.</t>
    </r>
  </si>
  <si>
    <t>Commande de formulaires d’enquête:</t>
  </si>
  <si>
    <t>1.3</t>
  </si>
  <si>
    <t>0</t>
  </si>
  <si>
    <t>Questions de fond:</t>
  </si>
  <si>
    <t>aufsichtsreporting@finma.ch</t>
  </si>
  <si>
    <t>1.5.1</t>
  </si>
  <si>
    <t>C_BIL.AKT.HYP.WOH</t>
  </si>
  <si>
    <t>1.5.1.1</t>
  </si>
  <si>
    <t>dont: immeubles de rendement (IPRE)</t>
  </si>
  <si>
    <t>C_BIL.AKT.HYP.WOH.IPR</t>
  </si>
  <si>
    <t>1.5.2</t>
  </si>
  <si>
    <t>C_BIL.AKT.HYP.UBR</t>
  </si>
  <si>
    <t>1.5.2.1</t>
  </si>
  <si>
    <t>C_BIL.AKT.HYP.UBR.IPR</t>
  </si>
  <si>
    <t>1.9.2</t>
  </si>
  <si>
    <t>dont: immobilisations financières avec caractère HQLA</t>
  </si>
  <si>
    <t>C_BIL.AKT.FAN.HQL</t>
  </si>
  <si>
    <t>2.8.1</t>
  </si>
  <si>
    <t>avec échéance dans moins d'un an</t>
  </si>
  <si>
    <t>C_BIL.PAS.APF.RW1</t>
  </si>
  <si>
    <t>2.8.2</t>
  </si>
  <si>
    <t>avec échéance dans un an et plus</t>
  </si>
  <si>
    <t>C_BIL.PAS.APF.RM1</t>
  </si>
  <si>
    <t>Volume des dépôts: portefeuilles de titres et de métaux précieux déposés par les clients (sans les banques et les maisons de titres)</t>
  </si>
  <si>
    <t>Autres</t>
  </si>
  <si>
    <t>nouveau</t>
  </si>
  <si>
    <t>Opérations fiduciaires relatives au prêt/emprunt de titres, lorsque la banque/maison de titres agit en son nom pour le compte de clients</t>
  </si>
  <si>
    <t>Cryptomonnaies détenues à titre fiduciaire pour le compte de clients, si ces cryptomonnaies sont séparables en cas de faillite de la banque/maison de titres</t>
  </si>
  <si>
    <t>6.5</t>
  </si>
  <si>
    <t>C_ABI.TRE.AKT.KRY</t>
  </si>
  <si>
    <t>Tableau</t>
  </si>
  <si>
    <t>Code de la règle</t>
  </si>
  <si>
    <t>Nom</t>
  </si>
  <si>
    <t>Règle Excel</t>
  </si>
  <si>
    <t>Règle basée sur le contenu</t>
  </si>
  <si>
    <t>Evaluation</t>
  </si>
  <si>
    <t>AURH_K_AKT.K001</t>
  </si>
  <si>
    <t>Calcul Total des actifs</t>
  </si>
  <si>
    <t>K49=SUM(K38,K34,K23,K33,K25,K22,K31,K26,K44,K48,K37,K39,K47,K32,K24)(±0.5)</t>
  </si>
  <si>
    <t>BIL.AKT.TOT{}=SUM(BIL.AKT.BET{},BIL.AKT.FAN{},BIL.AKT.FBA{},BIL.AKT.FFV{},BIL.AKT.FKU{},BIL.AKT.FMI{},BIL.AKT.HGE{},BIL.AKT.HYP{},BIL.AKT.IMW{},BIL.AKT.NEG{},BIL.AKT.REA{},BIL.AKT.SAN{},BIL.AKT.SON{},BIL.AKT.WBW{},BIL.AKT.WFG{})(±0.5)</t>
  </si>
  <si>
    <t>AURH_K_AKT.K002</t>
  </si>
  <si>
    <t>Total des actifs &gt; 0</t>
  </si>
  <si>
    <t>K49&gt;0</t>
  </si>
  <si>
    <t>BIL.AKT.TOT{}&gt;0</t>
  </si>
  <si>
    <t>AURH_K_AKT.K003</t>
  </si>
  <si>
    <t>Vérification 'dont' Total des actifs avec sous-position Total des créances de rang subordonné</t>
  </si>
  <si>
    <t>K49&gt;=K50(±0.5)</t>
  </si>
  <si>
    <t>BIL.AKT.TOT{}&gt;=BIL.AKT.TOT.NRA{}(±0.5)</t>
  </si>
  <si>
    <t>AURH_K_AKT.K004</t>
  </si>
  <si>
    <t>Total des actifs &lt;&gt; Total des créances de rang subordonné</t>
  </si>
  <si>
    <t>IF(K49&lt;&gt;0,NOT(K49=K50),TRUE)</t>
  </si>
  <si>
    <t>IF(BIL.AKT.TOT{}&lt;&gt;0,NOT(BIL.AKT.TOT{}=BIL.AKT.TOT.NRA{}),TRUE)</t>
  </si>
  <si>
    <t>AURH_K_AKT.K005</t>
  </si>
  <si>
    <t>Vérification 'dont' Total des créances de rang subordonné avec sous-position Avec obligation de conversion et / ou abandon de créance</t>
  </si>
  <si>
    <t>K50&gt;=SUM(K51)(±0.5)</t>
  </si>
  <si>
    <t>BIL.AKT.TOT.NRA{}&gt;=SUM(BIL.AKT.TOT.NRA.WAF{})(±0.5)</t>
  </si>
  <si>
    <t>AURH_K_AKT.K006</t>
  </si>
  <si>
    <t>Vérification 'dont' Immobilisations financières avec sous-position Immeubles</t>
  </si>
  <si>
    <t>K34&gt;=SUM(K36,K35)(±0.5)</t>
  </si>
  <si>
    <t>BIL.AKT.FAN{}&gt;=SUM(BIL.AKT.FAN.HQL{},BIL.AKT.FAN.LIS{})(±0.5)</t>
  </si>
  <si>
    <t>AURH_K_AKT.K007</t>
  </si>
  <si>
    <t>Total Immobilisations corporelles</t>
  </si>
  <si>
    <t>K39=K40+K41+K43+K42(±0.5)</t>
  </si>
  <si>
    <t>BIL.AKT.SAN{}=BIL.AKT.SAN.LBU{}+BIL.AKT.SAN.OFL{}+BIL.AKT.SAN.UES.SWA{}+BIL.AKT.SAN.UES.UEB{}(±0.5)</t>
  </si>
  <si>
    <t>AURH_K_AKT.K008</t>
  </si>
  <si>
    <t>Vérification 'dont' Valeurs immatérielles avec sous-positions Goodwill et Patentes / licences</t>
  </si>
  <si>
    <t>K44&gt;=SUM(K45,K46)(±0.5)</t>
  </si>
  <si>
    <t>BIL.AKT.IMW{}&gt;=SUM(BIL.AKT.IMW.GWI{},BIL.AKT.IMW.PLI{})(±0.5)</t>
  </si>
  <si>
    <t>AURH_K_AKT.K009</t>
  </si>
  <si>
    <t>Vérification 'dont' Opérations fiduciaires avec sous-positions Auprès de sociétés tierces et Auprès de sociétés du groupe et de sociétés liées</t>
  </si>
  <si>
    <t>K91&gt;=SUM(K92,K93)(±0.5)</t>
  </si>
  <si>
    <t>ABI.TRE.AKT.TAN{}&gt;=SUM(ABI.TRE.AKT.TAN.TBD{},ABI.TRE.AKT.TAN.TBG{})(±0.5)</t>
  </si>
  <si>
    <t>AURH_K_AKT.K010</t>
  </si>
  <si>
    <t>Total créances hypothécaires</t>
  </si>
  <si>
    <t>K26=K27+K29(±0.5)</t>
  </si>
  <si>
    <t>BIL.AKT.HYP{}=BIL.AKT.HYP.WOH{}+BIL.AKT.HYP.UBR{}(±0.5)</t>
  </si>
  <si>
    <t>AURH_K_AKT.K011</t>
  </si>
  <si>
    <t>Vérification 'dont' Créances hypothécaires, immeubles d'habitation</t>
  </si>
  <si>
    <t>K27&gt;=SUM(K28)(±0.5)</t>
  </si>
  <si>
    <t>BIL.AKT.HYP.WOH{}&gt;=SUM(BIL.AKT.HYP.WOH.IPR{})(±0.5)</t>
  </si>
  <si>
    <t>AURH_K_AKT.K012</t>
  </si>
  <si>
    <t>Vérification 'dont' Créances hypothécaires, autres immeubles</t>
  </si>
  <si>
    <t>K29&gt;=SUM(K30)(±0.5)</t>
  </si>
  <si>
    <t>BIL.AKT.HYP.UBR{}&gt;=SUM(BIL.AKT.HYP.UBR.IPR{})(±0.5)</t>
  </si>
  <si>
    <t>AURH_K_AKT.KD001</t>
  </si>
  <si>
    <t>Vérification 'dont' Total des actifs avec sous-positions Créances envers les parties liées</t>
  </si>
  <si>
    <t>K49&gt;=SUM(K100,K103,K102,K99,K101)(±0.5)</t>
  </si>
  <si>
    <t>BIL.AKT.TOT{}&gt;=SUM(BIL.AKT.TOT.FVN.FNP{GRG},BIL.AKT.TOT.FVN.FNP{NAP},BIL.AKT.TOT.FVN.FNP{ORG},BIL.AKT.TOT.FVN.FNP{QUB},BIL.AKT.TOT.FVN.FNP{VGS})(±0.5)</t>
  </si>
  <si>
    <t>AURH_K_D.D001</t>
  </si>
  <si>
    <t>Calcul Avec couverture, Total Répartition sectorielle selon le SEC</t>
  </si>
  <si>
    <t>K113=K114+K115+K116+K117(±0.5)</t>
  </si>
  <si>
    <t>KRD.KRV.UEK.FKU{GED,T,BRW}=KRD.KRV.UEK.FKU{GED,ORK,BRW}+KRD.KRV.UEK.FKU{HYD,U,BRW}+KRD.KRV.UEK.FKU{LBK,U,BRW}+KRD.KRV.UEK.FKU{GED_U,U,BRW}(±0.5)</t>
  </si>
  <si>
    <t>AURH_K_D.D002</t>
  </si>
  <si>
    <t>Vérification 'dont' Répartition sectorielle selon la couverture avec sous-position Créances sur collectivités de droit public</t>
  </si>
  <si>
    <t>K111&gt;=K112(±0.5)</t>
  </si>
  <si>
    <t>KRD.KRV.UEK.FKU{UNG,T,BRW}&gt;=KRD.KRV.UEK.FKU{UNG,ORK,BRW}(±0.5)</t>
  </si>
  <si>
    <t>K113&gt;=K114(±0.5)</t>
  </si>
  <si>
    <t>KRD.KRV.UEK.FKU{GED,T,BRW}&gt;=KRD.KRV.UEK.FKU{GED,ORK,BRW}(±0.5)</t>
  </si>
  <si>
    <t>AURH_K_D.D003</t>
  </si>
  <si>
    <t>Total Gage créance hypothécaire</t>
  </si>
  <si>
    <t>K118=SUM(K120,K121,K122,K119)(±0.5)</t>
  </si>
  <si>
    <t>KRD.KRV.HYK.HYP{T,BRW}=SUM(KRD.KRV.HYK.HYP{BGL,BRW},KRD.KRV.HYK.HYP{GIL,BRW},KRD.KRV.HYK.HYP{U,BRW},KRD.KRV.HYK.HYP{WLG,BRW})(±0.5)</t>
  </si>
  <si>
    <t>AURH_K_D.D026</t>
  </si>
  <si>
    <t>Total Créances sur la clientèle selon la couverture</t>
  </si>
  <si>
    <t>K110=SUM(K113,K111)(±0.5)</t>
  </si>
  <si>
    <t>KRD.KRV.UEK.FKU{T,T,BRW}=SUM(KRD.KRV.UEK.FKU{GED,T,BRW},KRD.KRV.UEK.FKU{UNG,T,BRW})(±0.5)</t>
  </si>
  <si>
    <t>AURH_K_PAS.K001</t>
  </si>
  <si>
    <t>Calcul Total des passifs</t>
  </si>
  <si>
    <t>K76=SUM(K60,-K72,K58,K74,K67,K70,K56,K59,K68,K73,K66,K63,K65,K64,K53,K55,K57,K54,K71)(±0.5)</t>
  </si>
  <si>
    <t>BIL.PAS.TOT{}=SUM(BIL.PAS.APF{},-BIL.PAS.EKA{},BIL.PAS.FFV{},BIL.PAS.GEV{},BIL.PAS.GKA{},BIL.PAS.GRE{},BIL.PAS.HGE{},BIL.PAS.KOB{},BIL.PAS.KRE{},BIL.PAS.MAE{},BIL.PAS.RAB{},BIL.PAS.REA{},BIL.PAS.RUE{},BIL.PAS.SON{},BIL.PAS.VBA{},BIL.PAS.VKE{},BIL.PAS.WBW{},BIL.PAS.WFG{},BIL.PAS.WUR{})(±0.5)</t>
  </si>
  <si>
    <t>AURH_K_PAS.K002</t>
  </si>
  <si>
    <t>Propres parts du capital &gt;= 0</t>
  </si>
  <si>
    <t>OR(NOT(K72&lt;&gt;0),K72&gt;=0)</t>
  </si>
  <si>
    <t>OR(NOT(BIL.PAS.EKA{}&lt;&gt;0),BIL.PAS.EKA{}&gt;=0)</t>
  </si>
  <si>
    <t>AURH_K_PAS.K003</t>
  </si>
  <si>
    <t>Capital social &gt;= 0</t>
  </si>
  <si>
    <t>OR(NOT(K67&lt;&gt;0),K67&gt;=0)</t>
  </si>
  <si>
    <t>OR(NOT(BIL.PAS.GKA{}&lt;&gt;0),BIL.PAS.GKA{}&gt;=0)</t>
  </si>
  <si>
    <t>AURH_K_PAS.K004</t>
  </si>
  <si>
    <t>Total des passifs &gt; 0</t>
  </si>
  <si>
    <t>K76&gt;0</t>
  </si>
  <si>
    <t>BIL.PAS.TOT{}&gt;0</t>
  </si>
  <si>
    <t>AURH_K_PAS.K005</t>
  </si>
  <si>
    <t>Vérification 'dont' Réserve issue du capital avec sous-position Réserve issue d’apports de capitaux exonérés fiscalement</t>
  </si>
  <si>
    <t>K68&gt;=SUM(K69)(±0.5)</t>
  </si>
  <si>
    <t>BIL.PAS.KRE{}&gt;=SUM(BIL.PAS.KRE.RSK{})(±0.5)</t>
  </si>
  <si>
    <t>AURH_K_PAS.K006</t>
  </si>
  <si>
    <t>Vérification 'dont' Total des engagements de rang subordonné avec sous-position Avec obligation de conversion et / ou abandon de créance</t>
  </si>
  <si>
    <t>K77&gt;=SUM(K78)(±0.5)</t>
  </si>
  <si>
    <t>BIL.PAS.TOT.NRA{}&gt;=SUM(BIL.PAS.TOT.NRA.WAF{})(±0.5)</t>
  </si>
  <si>
    <t>AURH_K_PAS.K007</t>
  </si>
  <si>
    <t>Vérification 'dont' Total des passifs avec sous-position Total des engagements de rang subordonné</t>
  </si>
  <si>
    <t>K76&gt;=K77(±0.5)</t>
  </si>
  <si>
    <t>BIL.PAS.TOT{}&gt;=BIL.PAS.TOT.NRA{}(±0.5)</t>
  </si>
  <si>
    <t>AURH_K_PAS.K008</t>
  </si>
  <si>
    <t>Total des passifs &lt;&gt; Total des engagements de rang subordonné</t>
  </si>
  <si>
    <t>IF(K76&lt;&gt;0,NOT(K76=K77),TRUE)</t>
  </si>
  <si>
    <t>IF(BIL.PAS.TOT{}&lt;&gt;0,NOT(BIL.PAS.TOT{}=BIL.PAS.TOT.NRA{}),TRUE)</t>
  </si>
  <si>
    <t>AURH_K_PAS.K009</t>
  </si>
  <si>
    <t>Calcul Emprunts et prêts des centrales d’émission de lettres de gage</t>
  </si>
  <si>
    <t>K60=SUM(K62,K61)(±0.5)</t>
  </si>
  <si>
    <t>BIL.PAS.APF{}=SUM(BIL.PAS.APF.RM1{},BIL.PAS.APF.RW1{})(±0.5)</t>
  </si>
  <si>
    <t>AURH_K_PAS.KD001</t>
  </si>
  <si>
    <t>Vérification 'dont' Total des passifs avec sous-positions Engagements envers les parties liées</t>
  </si>
  <si>
    <t>K76&gt;=SUM(K105,K108,K107,K104,K106)(±0.5)</t>
  </si>
  <si>
    <t>BIL.PAS.TOT{}&gt;=SUM(BIL.PAS.TOT.FVN.VNP{GRG},BIL.PAS.TOT.FVN.VNP{NAP},BIL.PAS.TOT.FVN.VNP{ORG},BIL.PAS.TOT.FVN.VNP{QUB},BIL.PAS.TOT.FVN.VNP{VGS})(±0.5)</t>
  </si>
  <si>
    <t>AURH_K_U.K001</t>
  </si>
  <si>
    <t>Identité Total des actifs avec Total des passifs</t>
  </si>
  <si>
    <t>K49=K76(±0.5)</t>
  </si>
  <si>
    <t>BIL.AKT.TOT{}=BIL.PAS.TOT{}(±0.5)</t>
  </si>
  <si>
    <t>AURH_K_U.K003</t>
  </si>
  <si>
    <t>Volume des dépôts: portefeuilles de titres et de métaux précieux déposés par les clients (sans les banques et les négociants en valeurs mobilières) &gt;= 0</t>
  </si>
  <si>
    <t>OR(NOT(K88&lt;&gt;0),K88&gt;=0)</t>
  </si>
  <si>
    <t>OR(NOT(KUV.DPV.WEB{}&lt;&gt;0),KUV.DPV.WEB{}&gt;=0)</t>
  </si>
  <si>
    <t>AURH_K_U.K004</t>
  </si>
  <si>
    <t>Brut &gt;= net: créances sur la clientèle</t>
  </si>
  <si>
    <t>K110&gt;=K25(±0.5)</t>
  </si>
  <si>
    <t>KRD.KRV.UEK.FKU{T,T,BRW}&gt;=BIL.AKT.FKU{}(±0.5)</t>
  </si>
  <si>
    <t>AURH_K_U.K005</t>
  </si>
  <si>
    <t>Brut &gt;= net: créances hypothécaires</t>
  </si>
  <si>
    <t>K118&gt;=K26(±0.5)</t>
  </si>
  <si>
    <t>KRD.KRV.HYK.HYP{T,BRW}&gt;=BIL.AKT.HYP{}(±0.5)</t>
  </si>
  <si>
    <t>AURH_K_U.KD001</t>
  </si>
  <si>
    <t>Vérification existence: Etat du personnel, Suisse</t>
  </si>
  <si>
    <t>K85&lt;&gt;0</t>
  </si>
  <si>
    <t>STK.PBD{I}&lt;&gt;0</t>
  </si>
  <si>
    <t>AURH_K_U.KD001a</t>
  </si>
  <si>
    <t>Etat du personnel, Suisse &gt;=0</t>
  </si>
  <si>
    <t>NOT(K85&lt;0)</t>
  </si>
  <si>
    <t>NOT(STK.PBD{I}&lt;0)</t>
  </si>
  <si>
    <t>AURH_K_EFR.K001</t>
  </si>
  <si>
    <t>Calcul Sous-total Résultat net des opérations d’intérêts</t>
  </si>
  <si>
    <t>K28=SUM(K26,-K27)(±0.5)</t>
  </si>
  <si>
    <t>EFR.ERZ{}=SUM(EFR.ERZ.BEZ{},-EFR.ERZ.WBZ{})(±0.5)</t>
  </si>
  <si>
    <t>AURH_K_EFR.K002</t>
  </si>
  <si>
    <t>Calcul Résultat brut des opérations d’intérêts</t>
  </si>
  <si>
    <t>K26=K22+K23+K24-K25(±0.5)</t>
  </si>
  <si>
    <t>EFR.ERZ.BEZ{}=EFR.ERZ.BEZ.ZEG.ZDK{}+EFR.ERZ.BEZ.ZEG.ZDH{}+EFR.ERZ.BEZ.ZEG.ZDF{}-EFR.ERZ.BEZ.ZAU{}(±0.5)</t>
  </si>
  <si>
    <t>AURH_K_EFR.K003</t>
  </si>
  <si>
    <t>Calcul Sous-total Résultat des opérations de commissions et des prestations de service</t>
  </si>
  <si>
    <t>K34=K30+K31+K32-K33(±0.5)</t>
  </si>
  <si>
    <t>EFR.ERK{}=EFR.ERK.KEG.KWA{}+EFR.ERK.KEG.KKG{}+EFR.ERK.KEG.KDL{}-EFR.ERK.KAU{}(±0.5)</t>
  </si>
  <si>
    <t>AURH_K_EFR.K004</t>
  </si>
  <si>
    <t>Calcul Sous-total Autres résultats ordinaires</t>
  </si>
  <si>
    <t>K42=SUM(-K41,K40,K38,K37,K39)(±0.5)</t>
  </si>
  <si>
    <t>EFR.UER{}=SUM(-EFR.UER.AOA{},EFR.UER.AOE{},EFR.UER.BER{},EFR.UER.ERV{},EFR.UER.LER{})(±0.5)</t>
  </si>
  <si>
    <t>AURH_K_EFR.K005</t>
  </si>
  <si>
    <t>Total Sous-total Charges d'exploitation</t>
  </si>
  <si>
    <t>K46=SUM(K44,K45)(±0.5)</t>
  </si>
  <si>
    <t>EFR.GAU{}=SUM(EFR.GAU.PAF{},EFR.GAU.SAF{})(±0.5)</t>
  </si>
  <si>
    <t>AURH_K_EFR.K006</t>
  </si>
  <si>
    <t>Calcul Résultat opérationnel</t>
  </si>
  <si>
    <t>K49=K28+K34+K35+K42-K46-K47-K48(±0.5)</t>
  </si>
  <si>
    <t>EFR.GER{}=EFR.ERZ{}+EFR.ERK{}+EFR.ERH{}+EFR.UER{}-EFR.GAU{}-EFR.WBB{}-EFR.VRW{}(±0.5)</t>
  </si>
  <si>
    <t>AURH_K_EFR.K007</t>
  </si>
  <si>
    <t>Calcul Bénéfice semestriel / perte semestrielle groupe dans Compte de résultat</t>
  </si>
  <si>
    <t>K54=K49+K50-K51+K52-K53(±0.5)</t>
  </si>
  <si>
    <t>EFR.EGV{}=EFR.GER{}+EFR.AEG{}-EFR.AAU{}+EFR.VRB{}-EFR.STE{}(±0.5)</t>
  </si>
  <si>
    <t>AURH_K_EFR.K008</t>
  </si>
  <si>
    <t>Bénéfice semestriel / perte semestrielle groupe &lt;&gt; 0</t>
  </si>
  <si>
    <t>K54&lt;&gt;0</t>
  </si>
  <si>
    <t>EFR.EGV{}&lt;&gt;0</t>
  </si>
  <si>
    <t>AURH_K_EFR.K009</t>
  </si>
  <si>
    <t>Autres charges d'exploitation &gt;= 0</t>
  </si>
  <si>
    <t>OR(NOT(K45&lt;&gt;0),K45&gt;=0)</t>
  </si>
  <si>
    <t>OR(NOT(EFR.GAU.SAF{}&lt;&gt;0),EFR.GAU.SAF{}&gt;=0)</t>
  </si>
  <si>
    <t>AUH302,AUH301</t>
  </si>
  <si>
    <t>AURH_K_U.K002</t>
  </si>
  <si>
    <t>Identité Bénéfice semestriel / perte semestrielle groupe dans Compte de résultat avec Bénéfice consolidé / perte consolidée dans Bilan</t>
  </si>
  <si>
    <t>'AUH302'!K54='AUH301'!K74(±0.5)</t>
  </si>
  <si>
    <t>EFR.EGV{}=BIL.PAS.GEV{}(±0.5)</t>
  </si>
  <si>
    <t>ERROR</t>
  </si>
  <si>
    <t>WARNING</t>
  </si>
  <si>
    <t>Attribution des cellules Excel aux clés techniques</t>
  </si>
  <si>
    <t>tableau</t>
  </si>
  <si>
    <t>clé technique</t>
  </si>
  <si>
    <t>cellule Excel</t>
  </si>
  <si>
    <t>BIL.AKT.FMI{}</t>
  </si>
  <si>
    <t>K22</t>
  </si>
  <si>
    <t>BIL.AKT.FBA{}</t>
  </si>
  <si>
    <t>K23</t>
  </si>
  <si>
    <t>BIL.AKT.WFG{}</t>
  </si>
  <si>
    <t>K24</t>
  </si>
  <si>
    <t>BIL.AKT.FKU{}</t>
  </si>
  <si>
    <t>K25</t>
  </si>
  <si>
    <t>BIL.AKT.HYP{}</t>
  </si>
  <si>
    <t>K26</t>
  </si>
  <si>
    <t>BIL.AKT.HYP.WOH{}</t>
  </si>
  <si>
    <t>K27</t>
  </si>
  <si>
    <t>BIL.AKT.HYP.WOH.IPR{}</t>
  </si>
  <si>
    <t>K28</t>
  </si>
  <si>
    <t>BIL.AKT.HYP.UBR{}</t>
  </si>
  <si>
    <t>K29</t>
  </si>
  <si>
    <t>BIL.AKT.HYP.UBR.IPR{}</t>
  </si>
  <si>
    <t>K30</t>
  </si>
  <si>
    <t>BIL.AKT.HGE{}</t>
  </si>
  <si>
    <t>K31</t>
  </si>
  <si>
    <t>BIL.AKT.WBW{}</t>
  </si>
  <si>
    <t>K32</t>
  </si>
  <si>
    <t>BIL.AKT.FFV{}</t>
  </si>
  <si>
    <t>K33</t>
  </si>
  <si>
    <t>BIL.AKT.FAN{}</t>
  </si>
  <si>
    <t>K34</t>
  </si>
  <si>
    <t>BIL.AKT.FAN.LIS{}</t>
  </si>
  <si>
    <t>K35</t>
  </si>
  <si>
    <t>BIL.AKT.FAN.HQL{}</t>
  </si>
  <si>
    <t>K36</t>
  </si>
  <si>
    <t>BIL.AKT.REA{}</t>
  </si>
  <si>
    <t>K37</t>
  </si>
  <si>
    <t>BIL.AKT.BET{}</t>
  </si>
  <si>
    <t>K38</t>
  </si>
  <si>
    <t>BIL.AKT.SAN{}</t>
  </si>
  <si>
    <t>K39</t>
  </si>
  <si>
    <t>BIL.AKT.SAN.LBU{}</t>
  </si>
  <si>
    <t>K40</t>
  </si>
  <si>
    <t>BIL.AKT.SAN.OFL{}</t>
  </si>
  <si>
    <t>K41</t>
  </si>
  <si>
    <t>BIL.AKT.SAN.UES.SWA{}</t>
  </si>
  <si>
    <t>K43</t>
  </si>
  <si>
    <t>BIL.AKT.SAN.UES.UEB{}</t>
  </si>
  <si>
    <t>K42</t>
  </si>
  <si>
    <t>BIL.AKT.IMW{}</t>
  </si>
  <si>
    <t>K44</t>
  </si>
  <si>
    <t>BIL.AKT.IMW.GWI{}</t>
  </si>
  <si>
    <t>K45</t>
  </si>
  <si>
    <t>BIL.AKT.IMW.PLI{}</t>
  </si>
  <si>
    <t>K46</t>
  </si>
  <si>
    <t>BIL.AKT.SON{}</t>
  </si>
  <si>
    <t>K47</t>
  </si>
  <si>
    <t>BIL.AKT.NEG{}</t>
  </si>
  <si>
    <t>K48</t>
  </si>
  <si>
    <t>BIL.AKT.TOT{}</t>
  </si>
  <si>
    <t>K49</t>
  </si>
  <si>
    <t>BIL.AKT.TOT.NRA{}</t>
  </si>
  <si>
    <t>K50</t>
  </si>
  <si>
    <t>BIL.AKT.TOT.NRA.WAF{}</t>
  </si>
  <si>
    <t>K51</t>
  </si>
  <si>
    <t>BIL.AKT.TOT.FVN.FNP{QUB}</t>
  </si>
  <si>
    <t>K99</t>
  </si>
  <si>
    <t>BIL.AKT.TOT.FVN.FNP{GRG}</t>
  </si>
  <si>
    <t>K100</t>
  </si>
  <si>
    <t>BIL.AKT.TOT.FVN.FNP{VGS}</t>
  </si>
  <si>
    <t>K101</t>
  </si>
  <si>
    <t>BIL.AKT.TOT.FVN.FNP{ORG}</t>
  </si>
  <si>
    <t>K102</t>
  </si>
  <si>
    <t>BIL.AKT.TOT.FVN.FNP{NAP}</t>
  </si>
  <si>
    <t>K103</t>
  </si>
  <si>
    <t>BIL.PAS.VBA{}</t>
  </si>
  <si>
    <t>K53</t>
  </si>
  <si>
    <t>BIL.PAS.WFG{}</t>
  </si>
  <si>
    <t>K54</t>
  </si>
  <si>
    <t>BIL.PAS.VKE{}</t>
  </si>
  <si>
    <t>K55</t>
  </si>
  <si>
    <t>BIL.PAS.HGE{}</t>
  </si>
  <si>
    <t>K56</t>
  </si>
  <si>
    <t>BIL.PAS.WBW{}</t>
  </si>
  <si>
    <t>K57</t>
  </si>
  <si>
    <t>BIL.PAS.FFV{}</t>
  </si>
  <si>
    <t>K58</t>
  </si>
  <si>
    <t>BIL.PAS.KOB{}</t>
  </si>
  <si>
    <t>K59</t>
  </si>
  <si>
    <t>BIL.PAS.APF{}</t>
  </si>
  <si>
    <t>K60</t>
  </si>
  <si>
    <t>BIL.PAS.APF.RW1{}</t>
  </si>
  <si>
    <t>K61</t>
  </si>
  <si>
    <t>BIL.PAS.APF.RM1{}</t>
  </si>
  <si>
    <t>K62</t>
  </si>
  <si>
    <t>BIL.PAS.REA{}</t>
  </si>
  <si>
    <t>K63</t>
  </si>
  <si>
    <t>BIL.PAS.SON{}</t>
  </si>
  <si>
    <t>K64</t>
  </si>
  <si>
    <t>BIL.PAS.RUE{}</t>
  </si>
  <si>
    <t>K65</t>
  </si>
  <si>
    <t>BIL.PAS.RAB{}</t>
  </si>
  <si>
    <t>K66</t>
  </si>
  <si>
    <t>BIL.PAS.GKA{}</t>
  </si>
  <si>
    <t>K67</t>
  </si>
  <si>
    <t>BIL.PAS.KRE{}</t>
  </si>
  <si>
    <t>K68</t>
  </si>
  <si>
    <t>BIL.PAS.KRE.RSK{}</t>
  </si>
  <si>
    <t>K69</t>
  </si>
  <si>
    <t>BIL.PAS.GRE{}</t>
  </si>
  <si>
    <t>K70</t>
  </si>
  <si>
    <t>BIL.PAS.WUR{}</t>
  </si>
  <si>
    <t>K71</t>
  </si>
  <si>
    <t>BIL.PAS.EKA{}</t>
  </si>
  <si>
    <t>K72</t>
  </si>
  <si>
    <t>BIL.PAS.MAE{}</t>
  </si>
  <si>
    <t>K73</t>
  </si>
  <si>
    <t>BIL.PAS.GEV{}</t>
  </si>
  <si>
    <t>K74</t>
  </si>
  <si>
    <t>BIL.PAS.GEV.MAK{}</t>
  </si>
  <si>
    <t>K75</t>
  </si>
  <si>
    <t>BIL.PAS.TOT{}</t>
  </si>
  <si>
    <t>K76</t>
  </si>
  <si>
    <t>BIL.PAS.TOT.NRA{}</t>
  </si>
  <si>
    <t>K77</t>
  </si>
  <si>
    <t>BIL.PAS.TOT.NRA.WAF{}</t>
  </si>
  <si>
    <t>K78</t>
  </si>
  <si>
    <t>BIL.PAS.TOT.FVN.VNP{QUB}</t>
  </si>
  <si>
    <t>K104</t>
  </si>
  <si>
    <t>BIL.PAS.TOT.FVN.VNP{GRG}</t>
  </si>
  <si>
    <t>K105</t>
  </si>
  <si>
    <t>BIL.PAS.TOT.FVN.VNP{VGS}</t>
  </si>
  <si>
    <t>K106</t>
  </si>
  <si>
    <t>BIL.PAS.TOT.FVN.VNP{ORG}</t>
  </si>
  <si>
    <t>K107</t>
  </si>
  <si>
    <t>BIL.PAS.TOT.FVN.VNP{NAP}</t>
  </si>
  <si>
    <t>K108</t>
  </si>
  <si>
    <t>ABI.TRE.AKT.TAN{}</t>
  </si>
  <si>
    <t>K91</t>
  </si>
  <si>
    <t>ABI.TRE.AKT.TAN.TBD{}</t>
  </si>
  <si>
    <t>K92</t>
  </si>
  <si>
    <t>ABI.TRE.AKT.TAN.TBG{}</t>
  </si>
  <si>
    <t>K93</t>
  </si>
  <si>
    <t>ABI.TRE.AKT.TAK{}</t>
  </si>
  <si>
    <t>K94</t>
  </si>
  <si>
    <t>ABI.TRE.AKT.TSB{}</t>
  </si>
  <si>
    <t>K95</t>
  </si>
  <si>
    <t>ABI.TRE.AKT.KRY{}</t>
  </si>
  <si>
    <t>K96</t>
  </si>
  <si>
    <t>ABI.TRE.AKT.TAG{}</t>
  </si>
  <si>
    <t>K97</t>
  </si>
  <si>
    <t>ABI.EVT{}</t>
  </si>
  <si>
    <t>K80</t>
  </si>
  <si>
    <t>ABI.UWZ{}</t>
  </si>
  <si>
    <t>K81</t>
  </si>
  <si>
    <t>ABI.ENV{}</t>
  </si>
  <si>
    <t>K82</t>
  </si>
  <si>
    <t>ABI.VKR{}</t>
  </si>
  <si>
    <t>K83</t>
  </si>
  <si>
    <t>EFR.ERZ{}</t>
  </si>
  <si>
    <t>EFR.ERZ.WBZ{}</t>
  </si>
  <si>
    <t>EFR.ERZ.BEZ{}</t>
  </si>
  <si>
    <t>EFR.ERZ.BEZ.ZEG.ZDK{}</t>
  </si>
  <si>
    <t>EFR.ERZ.BEZ.ZEG.ZDH{}</t>
  </si>
  <si>
    <t>EFR.ERZ.BEZ.ZEG.ZDF{}</t>
  </si>
  <si>
    <t>EFR.ERZ.BEZ.ZAU{}</t>
  </si>
  <si>
    <t>EFR.ERK{}</t>
  </si>
  <si>
    <t>EFR.ERK.KEG.KWA{}</t>
  </si>
  <si>
    <t>EFR.ERK.KEG.KKG{}</t>
  </si>
  <si>
    <t>EFR.ERK.KEG.KDL{}</t>
  </si>
  <si>
    <t>EFR.ERK.KAU{}</t>
  </si>
  <si>
    <t>EFR.ERH{}</t>
  </si>
  <si>
    <t>EFR.UER{}</t>
  </si>
  <si>
    <t>EFR.UER.ERV{}</t>
  </si>
  <si>
    <t>EFR.UER.BER{}</t>
  </si>
  <si>
    <t>EFR.UER.LER{}</t>
  </si>
  <si>
    <t>EFR.UER.AOE{}</t>
  </si>
  <si>
    <t>EFR.UER.AOA{}</t>
  </si>
  <si>
    <t>EFR.GAU{}</t>
  </si>
  <si>
    <t>EFR.GAU.PAF{}</t>
  </si>
  <si>
    <t>EFR.GAU.SAF{}</t>
  </si>
  <si>
    <t>EFR.WBB{}</t>
  </si>
  <si>
    <t>EFR.VRW{}</t>
  </si>
  <si>
    <t>EFR.GER{}</t>
  </si>
  <si>
    <t>EFR.AEG{}</t>
  </si>
  <si>
    <t>EFR.AAU{}</t>
  </si>
  <si>
    <t>EFR.VRB{}</t>
  </si>
  <si>
    <t>K52</t>
  </si>
  <si>
    <t>EFR.STE{}</t>
  </si>
  <si>
    <t>EFR.EGV{}</t>
  </si>
  <si>
    <t>EFR.EGV.MAG{}</t>
  </si>
  <si>
    <t>STK.PBD{I}</t>
  </si>
  <si>
    <t>K85</t>
  </si>
  <si>
    <t>STK.PBD{A}</t>
  </si>
  <si>
    <t>K86</t>
  </si>
  <si>
    <t>KUV.DPV.WEB{}</t>
  </si>
  <si>
    <t>K88</t>
  </si>
  <si>
    <t>KUV.VEV.VVM{}</t>
  </si>
  <si>
    <t>K89</t>
  </si>
  <si>
    <t>KRD.KRV.HYK.HYP{T,BRW}</t>
  </si>
  <si>
    <t>K118</t>
  </si>
  <si>
    <t>KRD.KRV.HYK.HYP{WLG,BRW}</t>
  </si>
  <si>
    <t>K119</t>
  </si>
  <si>
    <t>KRD.KRV.HYK.HYP{BGL,BRW}</t>
  </si>
  <si>
    <t>K120</t>
  </si>
  <si>
    <t>KRD.KRV.HYK.HYP{GIL,BRW}</t>
  </si>
  <si>
    <t>K121</t>
  </si>
  <si>
    <t>KRD.KRV.HYK.HYP{U,BRW}</t>
  </si>
  <si>
    <t>K122</t>
  </si>
  <si>
    <t>KRD.KRV.UEK.FKU{T,T,BRW}</t>
  </si>
  <si>
    <t>K110</t>
  </si>
  <si>
    <t>KRD.KRV.UEK.FKU{UNG,T,BRW}</t>
  </si>
  <si>
    <t>K111</t>
  </si>
  <si>
    <t>KRD.KRV.UEK.FKU{UNG,ORK,BRW}</t>
  </si>
  <si>
    <t>K112</t>
  </si>
  <si>
    <t>KRD.KRV.UEK.FKU{GED,T,BRW}</t>
  </si>
  <si>
    <t>K113</t>
  </si>
  <si>
    <t>KRD.KRV.UEK.FKU{GED,ORK,BRW}</t>
  </si>
  <si>
    <t>K114</t>
  </si>
  <si>
    <t>KRD.KRV.UEK.FKU{HYD,U,BRW}</t>
  </si>
  <si>
    <t>K115</t>
  </si>
  <si>
    <t>KRD.KRV.UEK.FKU{LBK,U,BRW}</t>
  </si>
  <si>
    <t>K116</t>
  </si>
  <si>
    <t>KRD.KRV.UEK.FKU{GED_U,U,BRW}</t>
  </si>
  <si>
    <t>K117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</si>
</sst>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
    <numFmt numFmtId="165" formatCode="d/mm/yyyy"/>
    <numFmt numFmtId="166" formatCode="General_)"/>
    <numFmt numFmtId="167" formatCode="#,##0_);[Red]\-#,##0_);;@"/>
    <numFmt numFmtId="168" formatCode="0.000%"/>
  </numFmts>
  <fonts count="38" x14ac:knownFonts="1">
    <font>
      <sz val="10"/>
      <color theme="1"/>
      <name val="Arial"/>
      <family val="2"/>
    </font>
    <font>
      <sz val="11"/>
      <color theme="1"/>
      <name val="Arial"/>
      <family val="2"/>
    </font>
    <font>
      <sz val="11"/>
      <color theme="1"/>
      <name val="Arial"/>
      <family val="2"/>
    </font>
    <font>
      <b/>
      <sz val="10"/>
      <color indexed="8"/>
      <name val="Arial"/>
      <family val="2"/>
    </font>
    <font>
      <b/>
      <sz val="10"/>
      <name val="Arial"/>
      <family val="2"/>
    </font>
    <font>
      <sz val="10"/>
      <color indexed="8"/>
      <name val="Arial"/>
      <family val="2"/>
    </font>
    <font>
      <sz val="10"/>
      <name val="Arial"/>
      <family val="2"/>
    </font>
    <font>
      <i/>
      <u/>
      <sz val="10"/>
      <color indexed="8"/>
      <name val="Arial"/>
      <family val="2"/>
    </font>
    <font>
      <i/>
      <sz val="10"/>
      <color indexed="8"/>
      <name val="Arial"/>
      <family val="2"/>
    </font>
    <font>
      <b/>
      <sz val="12"/>
      <name val="Arial"/>
      <family val="2"/>
    </font>
    <font>
      <sz val="10"/>
      <color theme="1"/>
      <name val="Arial"/>
      <family val="2"/>
    </font>
    <font>
      <b/>
      <sz val="14"/>
      <color theme="1"/>
      <name val="Arial"/>
      <family val="2"/>
    </font>
    <font>
      <sz val="14"/>
      <color theme="1"/>
      <name val="Arial"/>
      <family val="2"/>
    </font>
    <font>
      <u/>
      <sz val="11"/>
      <color theme="10"/>
      <name val="Calibri"/>
      <family val="2"/>
    </font>
    <font>
      <b/>
      <sz val="10"/>
      <color rgb="FFFF0000"/>
      <name val="Arial"/>
      <family val="2"/>
    </font>
    <font>
      <sz val="10"/>
      <color rgb="FF0070C0"/>
      <name val="Arial"/>
      <family val="2"/>
    </font>
    <font>
      <sz val="11"/>
      <color theme="1"/>
      <name val="Arial"/>
      <family val="2"/>
    </font>
    <font>
      <b/>
      <sz val="9"/>
      <color rgb="FFFF0000"/>
      <name val="Arial"/>
      <family val="2"/>
    </font>
    <font>
      <b/>
      <sz val="11"/>
      <color theme="1"/>
      <name val="Arial"/>
      <family val="2"/>
    </font>
    <font>
      <sz val="8"/>
      <color theme="1"/>
      <name val="Arial"/>
      <family val="2"/>
    </font>
    <font>
      <u/>
      <sz val="8"/>
      <color theme="10"/>
      <name val="Arial"/>
      <family val="2"/>
    </font>
    <font>
      <sz val="8"/>
      <color rgb="FF000000"/>
      <name val="Arial"/>
      <family val="2"/>
    </font>
    <font>
      <sz val="10"/>
      <color rgb="FF00B0F0"/>
      <name val="Arial"/>
      <family val="2"/>
    </font>
    <font>
      <sz val="11"/>
      <name val="Arial"/>
      <family val="2"/>
    </font>
    <font>
      <i/>
      <sz val="11"/>
      <name val="Arial"/>
      <family val="2"/>
    </font>
    <font>
      <i/>
      <sz val="11"/>
      <color theme="1"/>
      <name val="Arial"/>
      <family val="2"/>
    </font>
    <font>
      <strike/>
      <sz val="10"/>
      <color rgb="FFFF0000"/>
      <name val="Arial"/>
      <family val="2"/>
    </font>
    <font>
      <b/>
      <sz val="10"/>
      <color theme="1"/>
      <name val="Arial"/>
      <family val="2"/>
    </font>
    <font>
      <sz val="10"/>
      <color rgb="FFFF0000"/>
      <name val="Arial"/>
      <family val="2"/>
    </font>
    <font>
      <sz val="14"/>
      <name val="Arial"/>
      <family val="2"/>
    </font>
    <font>
      <b/>
      <sz val="14"/>
      <name val="Arial"/>
      <family val="2"/>
    </font>
    <font>
      <vertAlign val="superscript"/>
      <sz val="10"/>
      <color theme="1"/>
      <name val="Arial"/>
      <family val="2"/>
    </font>
    <font>
      <name val="Calibri"/>
      <sz val="11.0"/>
      <b val="true"/>
    </font>
    <font>
      <name val="Calibri"/>
      <sz val="14.0"/>
      <b val="true"/>
    </font>
    <font>
      <name val="Calibri"/>
      <sz val="11.0"/>
      <u val="single"/>
      <color rgb="0000FF"/>
    </font>
    <font>
      <name val="Calibri"/>
      <sz val="11.0"/>
      <b val="true"/>
    </font>
    <font>
      <name val="Calibri"/>
      <sz val="14.0"/>
      <b val="true"/>
    </font>
    <font>
      <name val="Calibri"/>
      <sz val="11.0"/>
      <u val="single"/>
      <color rgb="0000FF"/>
    </font>
  </fonts>
  <fills count="9">
    <fill>
      <patternFill patternType="none"/>
    </fill>
    <fill>
      <patternFill patternType="gray125"/>
    </fill>
    <fill>
      <patternFill patternType="solid">
        <fgColor rgb="FFF0EFD7"/>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hair">
        <color indexed="64"/>
      </top>
      <bottom/>
      <diagonal/>
    </border>
    <border>
      <top style="dotted"/>
    </border>
    <border>
      <top style="dotted"/>
      <bottom style="dotted"/>
    </border>
    <border>
      <left style="thin"/>
      <top style="dotted"/>
      <bottom style="dotted"/>
    </border>
    <border>
      <left style="thin"/>
      <right style="thin"/>
      <top style="dotted"/>
      <bottom style="dotted"/>
    </border>
  </borders>
  <cellStyleXfs count="13">
    <xf borderId="0" fillId="0" fontId="0" numFmtId="0"/>
    <xf applyFill="0" borderId="1" fillId="0" fontId="10" numFmtId="167">
      <protection locked="0"/>
    </xf>
    <xf applyNumberFormat="0" borderId="2" fillId="2" fontId="10" numFmtId="0">
      <alignment vertical="center"/>
    </xf>
    <xf applyBorder="0" applyFill="0" applyNumberFormat="0" applyProtection="0" borderId="0" fillId="0" fontId="11" numFmtId="0">
      <alignment horizontal="left" vertical="top" wrapText="1"/>
    </xf>
    <xf applyAlignment="0" applyFont="0" applyNumberFormat="0" borderId="2" fillId="0" fontId="10" numFmtId="167">
      <alignment vertical="center"/>
    </xf>
    <xf applyAlignment="0" applyBorder="0" applyFill="0" applyNumberFormat="0" applyProtection="0" borderId="0" fillId="0" fontId="13" numFmtId="0">
      <alignment vertical="top"/>
      <protection locked="0"/>
    </xf>
    <xf borderId="2" fillId="5" fontId="10" numFmtId="49">
      <alignment horizontal="left"/>
    </xf>
    <xf borderId="3" fillId="0" fontId="10" numFmtId="0">
      <alignment horizontal="left" wrapText="1"/>
    </xf>
    <xf borderId="4" fillId="3" fontId="14" numFmtId="0">
      <alignment horizontal="center" vertical="center"/>
    </xf>
    <xf borderId="0" fillId="0" fontId="15" numFmtId="0">
      <alignment horizontal="left" wrapText="1"/>
    </xf>
    <xf borderId="2" fillId="5" fontId="10" numFmtId="0">
      <alignment horizontal="center"/>
    </xf>
    <xf applyBorder="0" applyFill="0" borderId="0" fillId="0" fontId="4" numFmtId="166">
      <alignment horizontal="left"/>
    </xf>
    <xf borderId="1" fillId="0" fontId="10" numFmtId="168">
      <protection locked="0"/>
    </xf>
  </cellStyleXfs>
  <cellXfs count="205">
    <xf borderId="0" fillId="0" fontId="0" numFmtId="0" xfId="0"/>
    <xf applyFont="1" borderId="0" fillId="0" fontId="0" numFmtId="0" xfId="0"/>
    <xf applyAlignment="1" applyFont="1" borderId="0" fillId="0" fontId="16" numFmtId="0" xfId="0">
      <alignment vertical="center"/>
    </xf>
    <xf applyAlignment="1" applyFont="1" borderId="0" fillId="0" fontId="17" numFmtId="0" xfId="0">
      <alignment vertical="center"/>
    </xf>
    <xf applyAlignment="1" applyFill="1" applyFont="1" borderId="0" fillId="0" fontId="18" numFmtId="0" xfId="0">
      <alignment textRotation="90" vertical="center"/>
    </xf>
    <xf applyFill="1" applyFont="1" borderId="0" fillId="0" fontId="16" numFmtId="0" xfId="0"/>
    <xf applyFill="1" applyFont="1" borderId="0" fillId="0" fontId="0" numFmtId="0" xfId="0"/>
    <xf applyBorder="1" applyFill="1" applyFont="1" applyProtection="1" borderId="0" fillId="0" fontId="0" numFmtId="0" xfId="0"/>
    <xf applyAlignment="1" applyBorder="1" applyFont="1" applyProtection="1" borderId="5" fillId="0" fontId="20" numFmtId="0" xfId="5">
      <alignment horizontal="left" readingOrder="1"/>
    </xf>
    <xf applyBorder="1" applyFont="1" borderId="5" fillId="0" fontId="19" numFmtId="0" xfId="0"/>
    <xf applyAlignment="1" applyFont="1" borderId="0" fillId="0" fontId="21" numFmtId="0" xfId="0">
      <alignment horizontal="right" readingOrder="1"/>
    </xf>
    <xf applyAlignment="1" applyFont="1" borderId="0" fillId="0" fontId="19" numFmtId="0" xfId="0">
      <alignment horizontal="right"/>
    </xf>
    <xf applyFont="1" borderId="0" fillId="0" fontId="16" numFmtId="0" xfId="0"/>
    <xf applyAlignment="1" applyFont="1" borderId="0" fillId="0" fontId="21" numFmtId="0" xfId="0">
      <alignment horizontal="left" readingOrder="1"/>
    </xf>
    <xf applyAlignment="1" applyFont="1" borderId="0" fillId="0" fontId="16" numFmtId="0" xfId="0"/>
    <xf applyAlignment="1" applyFont="1" borderId="0" fillId="0" fontId="19" numFmtId="0" xfId="0"/>
    <xf applyAlignment="1" applyFont="1" borderId="0" fillId="0" fontId="6" numFmtId="0" xfId="0">
      <alignment horizontal="left"/>
    </xf>
    <xf applyAlignment="1" applyFont="1" applyProtection="1" borderId="0" fillId="0" fontId="20" numFmtId="0" xfId="5">
      <alignment horizontal="right"/>
    </xf>
    <xf applyFont="1" borderId="0" fillId="0" fontId="19" numFmtId="0" xfId="0"/>
    <xf applyAlignment="1" borderId="0" fillId="0" fontId="0" numFmtId="0" xfId="0">
      <alignment horizontal="left"/>
    </xf>
    <xf applyFont="1" borderId="0" fillId="0" fontId="6" numFmtId="0" xfId="0"/>
    <xf applyBorder="1" applyFont="1" borderId="0" fillId="0" fontId="6" numFmtId="0" xfId="0"/>
    <xf applyAlignment="1" applyBorder="1" applyFont="1" borderId="0" fillId="0" fontId="6" numFmtId="0" xfId="0">
      <alignment horizontal="right"/>
    </xf>
    <xf borderId="2" fillId="5" fontId="10" numFmtId="49" xfId="6">
      <alignment horizontal="left"/>
    </xf>
    <xf applyBorder="1" borderId="0" fillId="0" fontId="0" numFmtId="0" xfId="0"/>
    <xf applyFont="1" borderId="0" fillId="0" fontId="16" numFmtId="0" xfId="0"/>
    <xf applyAlignment="1" applyFont="1" borderId="0" fillId="0" fontId="6" numFmtId="0" xfId="0">
      <alignment horizontal="left" vertical="top"/>
    </xf>
    <xf applyFont="1" borderId="0" fillId="0" fontId="22" numFmtId="0" xfId="0"/>
    <xf applyAlignment="1" applyBorder="1" applyFont="1" applyNumberFormat="1" applyProtection="1" borderId="0" fillId="0" fontId="9" numFmtId="165" quotePrefix="1" xfId="0">
      <alignment horizontal="center" vertical="center"/>
    </xf>
    <xf borderId="0" fillId="0" fontId="0" numFmtId="0" xfId="0"/>
    <xf applyBorder="1" borderId="6" fillId="0" fontId="0" numFmtId="0" xfId="0"/>
    <xf applyBorder="1" borderId="7" fillId="0" fontId="0" numFmtId="0" xfId="0"/>
    <xf applyAlignment="1" applyFont="1" borderId="0" fillId="0" fontId="0" numFmtId="0" xfId="0">
      <alignment horizontal="left"/>
    </xf>
    <xf applyAlignment="1" borderId="0" fillId="0" fontId="11" numFmtId="0" xfId="3">
      <alignment vertical="top"/>
    </xf>
    <xf applyAlignment="1" borderId="2" fillId="5" fontId="10" numFmtId="49" xfId="6">
      <alignment horizontal="center" shrinkToFit="1" vertical="center"/>
    </xf>
    <xf applyBorder="1" borderId="8" fillId="0" fontId="0" numFmtId="0" xfId="0"/>
    <xf applyBorder="1" borderId="5" fillId="0" fontId="0" numFmtId="0" xfId="0"/>
    <xf applyBorder="1" borderId="9" fillId="0" fontId="0" numFmtId="0" xfId="0"/>
    <xf applyBorder="1" borderId="10" fillId="0" fontId="0" numFmtId="0" xfId="0"/>
    <xf applyBorder="1" borderId="2" fillId="0" fontId="0" numFmtId="0" xfId="0"/>
    <xf borderId="1" fillId="0" fontId="10" numFmtId="167" xfId="1">
      <protection locked="0"/>
    </xf>
    <xf borderId="1" fillId="0" fontId="10" numFmtId="167" quotePrefix="1" xfId="1">
      <protection locked="0"/>
    </xf>
    <xf applyAlignment="1" borderId="2" fillId="0" fontId="10" numFmtId="167" xfId="4"/>
    <xf applyAlignment="1" applyFont="1" borderId="0" fillId="0" fontId="6" numFmtId="0" xfId="0"/>
    <xf applyAlignment="1" applyBorder="1" applyFont="1" borderId="0" fillId="0" fontId="6" numFmtId="0" xfId="0"/>
    <xf applyAlignment="1" borderId="0" fillId="0" fontId="0" numFmtId="0" xfId="0"/>
    <xf applyAlignment="1" applyFont="1" borderId="0" fillId="0" fontId="22" numFmtId="0" xfId="0"/>
    <xf applyAlignment="1" borderId="1" fillId="0" fontId="10" numFmtId="167" xfId="1">
      <protection locked="0"/>
    </xf>
    <xf applyAlignment="1" applyBorder="1" applyFill="1" applyFont="1" applyNumberFormat="1" applyProtection="1" borderId="16" fillId="4" fontId="18" numFmtId="164" xfId="0">
      <alignment horizontal="center" vertical="center"/>
    </xf>
    <xf applyAlignment="1" applyBorder="1" applyFill="1" applyFont="1" applyNumberFormat="1" applyProtection="1" borderId="17" fillId="4" fontId="18" numFmtId="14" xfId="0">
      <alignment horizontal="center" vertical="center"/>
    </xf>
    <xf applyAlignment="1" applyBorder="1" applyFill="1" applyFont="1" applyNumberFormat="1" applyProtection="1" borderId="17" fillId="4" fontId="18" numFmtId="14" quotePrefix="1" xfId="0">
      <alignment horizontal="center" vertical="center"/>
    </xf>
    <xf applyAlignment="1" applyFont="1" borderId="0" fillId="0" fontId="6" numFmtId="0" xfId="0">
      <alignment horizontal="center"/>
    </xf>
    <xf applyAlignment="1" applyBorder="1" applyFont="1" borderId="0" fillId="0" fontId="6" numFmtId="0" xfId="0">
      <alignment horizontal="center"/>
    </xf>
    <xf applyAlignment="1" applyFont="1" borderId="0" fillId="0" fontId="6" numFmtId="0" xfId="0">
      <alignment horizontal="center" vertical="top"/>
    </xf>
    <xf applyAlignment="1" borderId="0" fillId="0" fontId="0" numFmtId="0" xfId="0">
      <alignment horizontal="center"/>
    </xf>
    <xf applyAlignment="1" applyBorder="1" borderId="6" fillId="0" fontId="0" numFmtId="0" xfId="0">
      <alignment horizontal="center"/>
    </xf>
    <xf applyAlignment="1" applyBorder="1" borderId="0" fillId="0" fontId="0" numFmtId="0" xfId="0">
      <alignment horizontal="center"/>
    </xf>
    <xf applyAlignment="1" applyBorder="1" borderId="5" fillId="0" fontId="0" numFmtId="0" xfId="0">
      <alignment horizontal="center"/>
    </xf>
    <xf applyAlignment="1" borderId="2" fillId="5" fontId="10" numFmtId="49" xfId="6">
      <alignment horizontal="center"/>
    </xf>
    <xf applyAlignment="1" applyFont="1" borderId="2" fillId="5" fontId="0" numFmtId="49" xfId="6">
      <alignment horizontal="center"/>
    </xf>
    <xf borderId="2" fillId="5" fontId="10" numFmtId="0" xfId="10">
      <alignment horizontal="center"/>
    </xf>
    <xf applyBorder="1" borderId="11" fillId="0" fontId="0" numFmtId="0" xfId="0"/>
    <xf applyFont="1" borderId="2" fillId="5" fontId="0" numFmtId="49" xfId="6">
      <alignment horizontal="left"/>
    </xf>
    <xf applyAlignment="1" applyBorder="1" applyFont="1" borderId="15" fillId="0" fontId="0" numFmtId="0" xfId="0">
      <alignment horizontal="right" vertical="center"/>
    </xf>
    <xf applyBorder="1" borderId="13" fillId="0" fontId="0" numFmtId="0" xfId="0"/>
    <xf applyAlignment="1" borderId="2" fillId="5" fontId="10" numFmtId="0" xfId="10">
      <alignment horizontal="center"/>
    </xf>
    <xf borderId="0" fillId="0" fontId="0" numFmtId="0" xfId="0"/>
    <xf applyAlignment="1" applyFont="1" borderId="2" fillId="5" fontId="6" numFmtId="49" xfId="6">
      <alignment horizontal="center"/>
    </xf>
    <xf borderId="0" fillId="0" fontId="0" numFmtId="0" xfId="0"/>
    <xf applyAlignment="1" applyFont="1" borderId="0" fillId="0" fontId="12" numFmtId="0" xfId="0">
      <alignment horizontal="left" vertical="top"/>
    </xf>
    <xf applyAlignment="1" applyFont="1" borderId="0" fillId="0" fontId="0" numFmtId="0" xfId="0">
      <alignment horizontal="left" vertical="center"/>
    </xf>
    <xf applyAlignment="1" applyBorder="1" applyFill="1" applyFont="1" applyNumberFormat="1" applyProtection="1" borderId="17" fillId="4" fontId="18" numFmtId="49" quotePrefix="1" xfId="0">
      <alignment horizontal="center" vertical="center"/>
    </xf>
    <xf applyAlignment="1" applyBorder="1" applyFill="1" applyFont="1" applyNumberFormat="1" applyProtection="1" borderId="17" fillId="4" fontId="18" numFmtId="14" xfId="0">
      <alignment horizontal="center" vertical="center"/>
      <protection locked="0"/>
    </xf>
    <xf borderId="0" fillId="0" fontId="0" numFmtId="0" xfId="0"/>
    <xf applyAlignment="1" applyBorder="1" applyFont="1" borderId="14" fillId="5" fontId="0" numFmtId="49" xfId="6">
      <alignment horizontal="left" indent="1" shrinkToFit="1" vertical="center"/>
    </xf>
    <xf applyAlignment="1" applyBorder="1" borderId="14" fillId="0" fontId="0" numFmtId="0" xfId="0">
      <alignment horizontal="left" indent="1" vertical="top" wrapText="1"/>
    </xf>
    <xf borderId="0" fillId="0" fontId="0" numFmtId="0" xfId="0"/>
    <xf applyAlignment="1" applyFont="1" borderId="0" fillId="0" fontId="12" numFmtId="0" xfId="0">
      <alignment vertical="top"/>
    </xf>
    <xf applyAlignment="1" applyFont="1" borderId="0" fillId="0" fontId="4" numFmtId="0" xfId="0">
      <alignment vertical="top"/>
    </xf>
    <xf applyBorder="1" applyFill="1" applyFont="1" borderId="3" fillId="6" fontId="0" numFmtId="0" xfId="0"/>
    <xf applyBorder="1" applyFill="1" applyFont="1" borderId="3" fillId="6" fontId="6" numFmtId="0" xfId="0"/>
    <xf applyBorder="1" applyFont="1" borderId="12" fillId="0" fontId="0" numFmtId="0" xfId="0"/>
    <xf applyBorder="1" applyFill="1" applyFont="1" borderId="12" fillId="6" fontId="6" numFmtId="0" xfId="0"/>
    <xf applyFont="1" borderId="0" fillId="0" fontId="2" numFmtId="0" xfId="0"/>
    <xf applyAlignment="1" applyBorder="1" applyFill="1" applyFont="1" borderId="3" fillId="6" fontId="6" numFmtId="0" xfId="0">
      <alignment wrapText="1"/>
    </xf>
    <xf applyAlignment="1" borderId="2" fillId="5" fontId="10" numFmtId="49" xfId="6">
      <alignment horizontal="left"/>
    </xf>
    <xf applyAlignment="1" applyFont="1" borderId="0" fillId="0" fontId="2" numFmtId="0" xfId="0"/>
    <xf applyAlignment="1" applyBorder="1" applyFill="1" applyFont="1" borderId="12" fillId="6" fontId="6" numFmtId="0" xfId="0">
      <alignment horizontal="left" indent="1"/>
    </xf>
    <xf applyAlignment="1" applyBorder="1" applyFill="1" applyFont="1" borderId="3" fillId="6" fontId="0" numFmtId="0" xfId="0"/>
    <xf applyAlignment="1" applyBorder="1" applyFill="1" applyFont="1" borderId="3" fillId="6" fontId="6" numFmtId="0" xfId="0"/>
    <xf applyAlignment="1" applyBorder="1" applyFill="1" applyFont="1" borderId="3" fillId="6" fontId="6" numFmtId="0" xfId="0">
      <alignment horizontal="left" indent="1"/>
    </xf>
    <xf applyAlignment="1" applyBorder="1" applyFill="1" applyFont="1" borderId="3" fillId="6" fontId="6" numFmtId="0" xfId="0">
      <alignment horizontal="left" indent="2"/>
    </xf>
    <xf applyAlignment="1" applyBorder="1" applyFill="1" applyFont="1" borderId="0" fillId="6" fontId="25" numFmtId="0" xfId="0"/>
    <xf applyAlignment="1" applyBorder="1" applyFont="1" borderId="21" fillId="0" fontId="24" numFmtId="166" xfId="11">
      <alignment horizontal="left"/>
    </xf>
    <xf applyAlignment="1" applyBorder="1" applyFont="1" borderId="0" fillId="0" fontId="24" numFmtId="166" xfId="11">
      <alignment horizontal="left"/>
    </xf>
    <xf applyAlignment="1" applyBorder="1" applyFont="1" borderId="0" fillId="0" fontId="23" numFmtId="166" quotePrefix="1" xfId="11">
      <alignment horizontal="left" indent="1"/>
    </xf>
    <xf applyAlignment="1" borderId="0" fillId="0" fontId="0" numFmtId="0" xfId="0">
      <alignment wrapText="1"/>
    </xf>
    <xf applyAlignment="1" applyFont="1" borderId="0" fillId="0" fontId="9" numFmtId="166" xfId="11">
      <alignment horizontal="left" vertical="top"/>
    </xf>
    <xf applyAlignment="1" applyFont="1" borderId="0" fillId="0" fontId="9" numFmtId="166" xfId="11">
      <alignment horizontal="left" vertical="center"/>
    </xf>
    <xf applyAlignment="1" applyFont="1" borderId="0" fillId="0" fontId="12" numFmtId="0" xfId="0">
      <alignment vertical="center"/>
    </xf>
    <xf applyAlignment="1" applyFont="1" borderId="0" fillId="0" fontId="6" numFmtId="0" xfId="0">
      <alignment vertical="center"/>
    </xf>
    <xf applyAlignment="1" applyFont="1" borderId="0" fillId="0" fontId="4" numFmtId="0" xfId="0">
      <alignment vertical="center"/>
    </xf>
    <xf applyAlignment="1" applyBorder="1" applyFill="1" applyFont="1" borderId="3" fillId="6" fontId="0" numFmtId="0" xfId="0">
      <alignment horizontal="left" indent="1"/>
    </xf>
    <xf applyAlignment="1" applyBorder="1" applyFont="1" borderId="12" fillId="0" fontId="0" numFmtId="0" xfId="0">
      <alignment horizontal="left" indent="1"/>
    </xf>
    <xf applyBorder="1" applyFill="1" applyFont="1" borderId="3" fillId="6" fontId="23" numFmtId="0" xfId="0"/>
    <xf applyAlignment="1" applyBorder="1" applyFill="1" applyFont="1" borderId="3" fillId="6" fontId="6" numFmtId="0" xfId="0">
      <alignment horizontal="left"/>
    </xf>
    <xf applyBorder="1" applyFill="1" applyFont="1" borderId="3" fillId="6" fontId="2" numFmtId="0" xfId="0"/>
    <xf applyAlignment="1" applyBorder="1" applyFill="1" applyFont="1" borderId="21" fillId="6" fontId="25" numFmtId="0" xfId="0"/>
    <xf applyAlignment="1" applyBorder="1" applyFill="1" applyFont="1" borderId="12" fillId="6" fontId="6" numFmtId="0" xfId="0">
      <alignment horizontal="left"/>
    </xf>
    <xf applyAlignment="1" applyBorder="1" applyFill="1" applyFont="1" borderId="12" fillId="6" fontId="6" numFmtId="0" xfId="0">
      <alignment horizontal="left" wrapText="1"/>
    </xf>
    <xf applyAlignment="1" applyBorder="1" applyFill="1" applyFont="1" borderId="21" fillId="6" fontId="25" numFmtId="0" xfId="0">
      <alignment wrapText="1"/>
    </xf>
    <xf applyAlignment="1" applyBorder="1" applyFont="1" borderId="0" fillId="0" fontId="23" numFmtId="166" quotePrefix="1" xfId="11">
      <alignment horizontal="left" indent="1" vertical="center"/>
    </xf>
    <xf applyAlignment="1" applyBorder="1" applyFill="1" applyFont="1" borderId="3" fillId="6" fontId="6" numFmtId="0" xfId="0">
      <alignment horizontal="left" wrapText="1"/>
    </xf>
    <xf applyAlignment="1" applyBorder="1" applyFill="1" applyFont="1" borderId="12" fillId="6" fontId="6" numFmtId="0" xfId="0">
      <alignment horizontal="left" indent="1" wrapText="1"/>
    </xf>
    <xf applyAlignment="1" applyBorder="1" applyFill="1" applyFont="1" borderId="12" fillId="6" fontId="6" numFmtId="0" xfId="0">
      <alignment horizontal="left" indent="2"/>
    </xf>
    <xf applyBorder="1" borderId="5" fillId="0" fontId="0" numFmtId="0" quotePrefix="1" xfId="0"/>
    <xf applyAlignment="1" applyBorder="1" applyFont="1" borderId="12" fillId="0" fontId="23" numFmtId="166" xfId="11">
      <alignment horizontal="left"/>
    </xf>
    <xf applyAlignment="1" applyBorder="1" applyFont="1" borderId="12" fillId="0" fontId="23" numFmtId="166" xfId="11">
      <alignment horizontal="left" wrapText="1"/>
    </xf>
    <xf applyAlignment="1" applyBorder="1" applyFill="1" applyFont="1" borderId="0" fillId="0" fontId="23" numFmtId="166" quotePrefix="1" xfId="11">
      <alignment horizontal="left" indent="1"/>
    </xf>
    <xf applyAlignment="1" applyBorder="1" applyFill="1" applyFont="1" borderId="0" fillId="6" fontId="0" numFmtId="0" quotePrefix="1" xfId="0">
      <alignment horizontal="left" indent="2"/>
    </xf>
    <xf applyAlignment="1" applyBorder="1" applyFill="1" applyFont="1" borderId="0" fillId="6" fontId="0" numFmtId="0" xfId="0">
      <alignment horizontal="left" indent="2"/>
    </xf>
    <xf applyAlignment="1" applyBorder="1" applyFill="1" applyFont="1" borderId="0" fillId="6" fontId="2" numFmtId="0" quotePrefix="1" xfId="0">
      <alignment horizontal="left" indent="2"/>
    </xf>
    <xf applyAlignment="1" applyBorder="1" applyFont="1" borderId="0" fillId="0" fontId="0" numFmtId="0" quotePrefix="1" xfId="0">
      <alignment horizontal="left" indent="2"/>
    </xf>
    <xf applyAlignment="1" applyBorder="1" applyFont="1" applyNumberFormat="1" borderId="0" fillId="0" fontId="0" numFmtId="14" quotePrefix="1" xfId="0">
      <alignment horizontal="left" indent="2"/>
    </xf>
    <xf applyAlignment="1" applyBorder="1" applyFill="1" applyFont="1" borderId="21" fillId="6" fontId="6" numFmtId="0" xfId="0">
      <alignment horizontal="left" wrapText="1"/>
    </xf>
    <xf applyAlignment="1" applyFont="1" applyNumberFormat="1" borderId="2" fillId="0" fontId="0" numFmtId="49" xfId="4">
      <alignment horizontal="left" indent="1" shrinkToFit="1" vertical="center"/>
    </xf>
    <xf borderId="0" fillId="0" fontId="0" numFmtId="0" xfId="0"/>
    <xf applyAlignment="1" applyBorder="1" applyFill="1" applyFont="1" borderId="0" fillId="6" fontId="6" numFmtId="0" xfId="0">
      <alignment horizontal="left"/>
    </xf>
    <xf applyAlignment="1" applyBorder="1" applyFill="1" applyFont="1" applyNumberFormat="1" borderId="0" fillId="0" fontId="26" numFmtId="14" quotePrefix="1" xfId="0">
      <alignment horizontal="right" vertical="top"/>
    </xf>
    <xf applyFont="1" borderId="0" fillId="0" fontId="26" numFmtId="0" xfId="0"/>
    <xf applyAlignment="1" applyFont="1" borderId="0" fillId="0" fontId="26" numFmtId="0" xfId="0">
      <alignment vertical="top"/>
    </xf>
    <xf applyAlignment="1" applyBorder="1" applyFill="1" applyFont="1" borderId="0" fillId="6" fontId="26" numFmtId="0" xfId="0">
      <alignment horizontal="left" vertical="top" wrapText="1"/>
    </xf>
    <xf applyAlignment="1" applyFont="1" borderId="0" fillId="0" fontId="26" numFmtId="0" xfId="0">
      <alignment vertical="top" wrapText="1"/>
    </xf>
    <xf applyAlignment="1" applyFont="1" borderId="0" fillId="0" fontId="26" numFmtId="0" xfId="0">
      <alignment vertical="center"/>
    </xf>
    <xf applyAlignment="1" applyFont="1" borderId="0" fillId="0" fontId="26" numFmtId="0" xfId="0">
      <alignment wrapText="1"/>
    </xf>
    <xf borderId="0" fillId="0" fontId="0" numFmtId="0" xfId="0"/>
    <xf applyAlignment="1" borderId="0" fillId="0" fontId="11" numFmtId="0" xfId="3">
      <alignment vertical="top" wrapText="1"/>
    </xf>
    <xf applyFill="1" borderId="2" fillId="5" fontId="10" numFmtId="49" xfId="6">
      <alignment horizontal="left"/>
    </xf>
    <xf borderId="0" fillId="0" fontId="0" numFmtId="0" xfId="0"/>
    <xf applyAlignment="1" applyBorder="1" borderId="13" fillId="0" fontId="0" numFmtId="0" xfId="0">
      <alignment horizontal="left" indent="1"/>
    </xf>
    <xf borderId="0" fillId="0" fontId="0" numFmtId="0" xfId="0"/>
    <xf applyAlignment="1" applyBorder="1" applyFill="1" applyFont="1" applyNumberFormat="1" applyProtection="1" borderId="16" fillId="4" fontId="27" numFmtId="164" xfId="0">
      <alignment horizontal="left" indent="3" vertical="center" wrapText="1"/>
    </xf>
    <xf applyAlignment="1" borderId="0" fillId="0" fontId="0" numFmtId="0" xfId="0">
      <alignment horizontal="right"/>
    </xf>
    <xf applyAlignment="1" borderId="0" fillId="0" fontId="0" numFmtId="0" xfId="0">
      <alignment horizontal="right" vertical="center"/>
    </xf>
    <xf applyAlignment="1" applyBorder="1" applyFill="1" applyFont="1" applyNumberFormat="1" borderId="0" fillId="0" fontId="0" numFmtId="14" quotePrefix="1" xfId="0">
      <alignment horizontal="left" indent="2"/>
    </xf>
    <xf applyAlignment="1" applyBorder="1" applyFill="1" applyFont="1" borderId="0" fillId="0" fontId="0" numFmtId="0" quotePrefix="1" xfId="0">
      <alignment horizontal="left" indent="2"/>
    </xf>
    <xf applyAlignment="1" applyBorder="1" applyFill="1" applyFont="1" borderId="0" fillId="0" fontId="2" numFmtId="0" quotePrefix="1" xfId="0">
      <alignment horizontal="left" indent="2"/>
    </xf>
    <xf applyAlignment="1" applyBorder="1" applyFill="1" applyFont="1" borderId="0" fillId="0" fontId="6" numFmtId="0" xfId="0">
      <alignment horizontal="left" indent="2"/>
    </xf>
    <xf applyAlignment="1" applyBorder="1" applyFill="1" applyFont="1" applyNumberFormat="1" borderId="0" fillId="0" fontId="0" numFmtId="14" quotePrefix="1" xfId="0">
      <alignment horizontal="left" indent="2" vertical="center"/>
    </xf>
    <xf applyAlignment="1" applyBorder="1" applyFont="1" borderId="6" fillId="0" fontId="6" numFmtId="0" xfId="0">
      <alignment horizontal="center"/>
    </xf>
    <xf applyBorder="1" applyFont="1" borderId="7" fillId="0" fontId="6" numFmtId="0" xfId="0"/>
    <xf applyBorder="1" applyFont="1" borderId="8" fillId="0" fontId="6" numFmtId="0" xfId="0"/>
    <xf applyAlignment="1" applyBorder="1" applyFont="1" borderId="5" fillId="0" fontId="6" numFmtId="0" xfId="0">
      <alignment horizontal="center"/>
    </xf>
    <xf applyBorder="1" applyFont="1" borderId="9" fillId="0" fontId="6" numFmtId="0" xfId="0"/>
    <xf applyAlignment="1" applyFont="1" borderId="2" fillId="5" fontId="6" numFmtId="49" xfId="6">
      <alignment horizontal="center" shrinkToFit="1" vertical="center"/>
    </xf>
    <xf applyFont="1" borderId="2" fillId="5" fontId="6" numFmtId="49" xfId="6">
      <alignment horizontal="left"/>
    </xf>
    <xf applyAlignment="1" applyFill="1" applyFont="1" borderId="2" fillId="5" fontId="6" numFmtId="49" xfId="6">
      <alignment horizontal="center"/>
    </xf>
    <xf applyFill="1" applyFont="1" borderId="2" fillId="5" fontId="6" numFmtId="49" xfId="6">
      <alignment horizontal="left"/>
    </xf>
    <xf applyBorder="1" applyFont="1" borderId="5" fillId="0" fontId="6" numFmtId="0" xfId="0"/>
    <xf applyAlignment="1" applyFill="1" applyFont="1" borderId="2" fillId="5" fontId="6" numFmtId="49" xfId="6">
      <alignment horizontal="center" shrinkToFit="1" vertical="center"/>
    </xf>
    <xf applyAlignment="1" applyFill="1" applyFont="1" borderId="2" fillId="5" fontId="6" numFmtId="49" xfId="6">
      <alignment horizontal="left" shrinkToFit="1" vertical="center"/>
    </xf>
    <xf borderId="0" fillId="0" fontId="0" numFmtId="0" xfId="0"/>
    <xf applyAlignment="1" applyFill="1" applyFont="1" borderId="0" fillId="0" fontId="0" numFmtId="0" xfId="0"/>
    <xf applyFill="1" applyFont="1" borderId="0" fillId="0" fontId="1" numFmtId="0" xfId="0"/>
    <xf applyFont="1" borderId="0" fillId="0" fontId="1" numFmtId="0" xfId="0"/>
    <xf applyAlignment="1" applyBorder="1" applyFill="1" applyFont="1" applyNumberFormat="1" applyProtection="1" borderId="16" fillId="4" fontId="18" numFmtId="49" xfId="0">
      <alignment horizontal="center" vertical="center"/>
      <protection locked="0"/>
    </xf>
    <xf borderId="0" fillId="0" fontId="0" numFmtId="0" xfId="0"/>
    <xf applyAlignment="1" applyFill="1" applyFont="1" borderId="0" fillId="0" fontId="19" numFmtId="0" xfId="0">
      <alignment horizontal="right"/>
    </xf>
    <xf applyAlignment="1" applyFill="1" applyFont="1" borderId="0" fillId="0" fontId="19" numFmtId="0" xfId="0"/>
    <xf applyAlignment="1" applyFill="1" applyFont="1" applyProtection="1" borderId="0" fillId="0" fontId="20" numFmtId="0" xfId="5">
      <alignment horizontal="right"/>
    </xf>
    <xf applyAlignment="1" applyBorder="1" applyFill="1" applyFont="1" applyNumberFormat="1" borderId="0" fillId="7" fontId="0" numFmtId="14" quotePrefix="1" xfId="0">
      <alignment horizontal="left" indent="2"/>
    </xf>
    <xf applyFill="1" borderId="0" fillId="0" fontId="0" numFmtId="0" xfId="0"/>
    <xf applyAlignment="1" applyBorder="1" applyFill="1" applyFont="1" borderId="3" fillId="0" fontId="6" numFmtId="0" xfId="0">
      <alignment horizontal="left" indent="1"/>
    </xf>
    <xf applyFill="1" applyFont="1" borderId="2" fillId="7" fontId="6" numFmtId="49" xfId="6">
      <alignment horizontal="left"/>
    </xf>
    <xf applyAlignment="1" applyBorder="1" applyFill="1" applyFont="1" borderId="0" fillId="7" fontId="0" numFmtId="0" quotePrefix="1" xfId="0">
      <alignment horizontal="left" indent="2"/>
    </xf>
    <xf applyAlignment="1" applyBorder="1" applyFill="1" applyFont="1" borderId="3" fillId="0" fontId="6" numFmtId="0" xfId="0">
      <alignment horizontal="left" indent="2"/>
    </xf>
    <xf applyAlignment="1" applyBorder="1" applyFill="1" applyFont="1" borderId="3" fillId="0" fontId="0" numFmtId="0" xfId="0">
      <alignment horizontal="left" indent="1"/>
    </xf>
    <xf borderId="0" fillId="0" fontId="0" numFmtId="0" xfId="0"/>
    <xf applyAlignment="1" applyBorder="1" applyFill="1" borderId="5" fillId="7" fontId="0" numFmtId="0" xfId="0">
      <alignment horizontal="center"/>
    </xf>
    <xf applyAlignment="1" applyBorder="1" applyFill="1" applyFont="1" applyNumberFormat="1" borderId="0" fillId="7" fontId="0" numFmtId="14" quotePrefix="1" xfId="0">
      <alignment horizontal="left" indent="2" vertical="center"/>
    </xf>
    <xf applyFill="1" applyFont="1" borderId="2" fillId="8" fontId="6" numFmtId="49" xfId="6">
      <alignment horizontal="left"/>
    </xf>
    <xf applyAlignment="1" applyFont="1" borderId="0" fillId="0" fontId="28" numFmtId="0" xfId="0">
      <alignment horizontal="left" wrapText="1"/>
    </xf>
    <xf applyAlignment="1" applyFont="1" borderId="0" fillId="0" fontId="30" numFmtId="0" xfId="3">
      <alignment horizontal="left" wrapText="1"/>
    </xf>
    <xf applyAlignment="1" applyFont="1" borderId="0" fillId="0" fontId="29" numFmtId="0" xfId="0">
      <alignment horizontal="left" vertical="top"/>
    </xf>
    <xf applyAlignment="1" applyFont="1" borderId="0" fillId="0" fontId="0" numFmtId="0" xfId="0">
      <alignment horizontal="left"/>
    </xf>
    <xf borderId="0" fillId="0" fontId="0" numFmtId="0" xfId="0"/>
    <xf applyAlignment="1" applyFill="1" applyFont="1" borderId="0" fillId="0" fontId="6" numFmtId="0" xfId="0">
      <alignment horizontal="left" vertical="center"/>
    </xf>
    <xf applyAlignment="1" applyFont="1" borderId="0" fillId="0" fontId="5" numFmtId="0" xfId="0">
      <alignment horizontal="left"/>
    </xf>
    <xf applyAlignment="1" applyBorder="1" applyFill="1" applyFont="1" borderId="18" fillId="5" fontId="4" numFmtId="0" xfId="0">
      <alignment horizontal="left" vertical="center" wrapText="1"/>
    </xf>
    <xf applyAlignment="1" applyBorder="1" applyFill="1" applyFont="1" borderId="19" fillId="5" fontId="6" numFmtId="0" xfId="0">
      <alignment horizontal="left" vertical="center" wrapText="1"/>
    </xf>
    <xf applyAlignment="1" applyBorder="1" applyFill="1" applyFont="1" borderId="20" fillId="5" fontId="6" numFmtId="0" xfId="0">
      <alignment horizontal="left" vertical="center" wrapText="1"/>
    </xf>
    <xf applyAlignment="1" applyBorder="1" applyFill="1" applyFont="1" applyNumberFormat="1" applyProtection="1" borderId="0" fillId="4" fontId="0" numFmtId="49" xfId="0">
      <alignment horizontal="left" vertical="top" wrapText="1"/>
      <protection locked="0"/>
    </xf>
    <xf applyAlignment="1" borderId="0" fillId="0" fontId="11" numFmtId="0" xfId="3">
      <alignment horizontal="left" vertical="top" wrapText="1"/>
    </xf>
    <xf applyAlignment="1" borderId="0" fillId="0" fontId="11" numFmtId="0" xfId="3">
      <alignment horizontal="left" vertical="center" wrapText="1"/>
    </xf>
    <xf numFmtId="0" fontId="0" fillId="0" borderId="25" xfId="0" applyBorder="true">
      <alignment wrapText="false"/>
    </xf>
    <xf numFmtId="0" fontId="0" fillId="0" borderId="25" xfId="0" applyBorder="true">
      <alignment wrapText="false"/>
    </xf>
    <xf numFmtId="0" fontId="32" fillId="0" borderId="0" xfId="0" applyFont="true">
      <alignment wrapText="false"/>
    </xf>
    <xf numFmtId="0" fontId="33" fillId="0" borderId="0" xfId="0" applyFont="true">
      <alignment wrapText="false"/>
    </xf>
    <xf numFmtId="0" fontId="34" fillId="0" borderId="0" xfId="0" applyFont="true">
      <alignment vertical="top" wrapText="false"/>
    </xf>
    <xf numFmtId="0" fontId="0" fillId="0" borderId="0" xfId="0">
      <alignment vertical="top" wrapText="true"/>
    </xf>
    <xf numFmtId="0" fontId="0" fillId="0" borderId="25" xfId="0" applyBorder="true">
      <alignment wrapText="false"/>
      <protection locked="false"/>
    </xf>
    <xf numFmtId="0" fontId="0" fillId="0" borderId="25" xfId="0" applyBorder="true">
      <alignment wrapText="false"/>
      <protection locked="false"/>
    </xf>
    <xf numFmtId="0" fontId="35" fillId="0" borderId="0" xfId="0" applyFont="true">
      <alignment wrapText="false"/>
    </xf>
    <xf numFmtId="0" fontId="36" fillId="0" borderId="0" xfId="0" applyFont="true">
      <alignment wrapText="false"/>
    </xf>
    <xf numFmtId="0" fontId="37" fillId="0" borderId="0" xfId="0" applyFont="true">
      <alignment vertical="top" wrapText="false"/>
    </xf>
  </cellXfs>
  <cellStyles count="13">
    <cellStyle name="Beobachtung" xfId="1"/>
    <cellStyle name="Beobachtung (%)" xfId="12"/>
    <cellStyle name="Beobachtung (gesperrt)" xfId="2"/>
    <cellStyle name="Eh_Titel_01" xfId="3"/>
    <cellStyle name="EmptyField" xfId="4"/>
    <cellStyle builtinId="8" name="Hyperlink" xfId="5"/>
    <cellStyle name="NaRas" xfId="6"/>
    <cellStyle builtinId="0" name="Normal" xfId="0"/>
    <cellStyle name="Row_Text" xfId="7"/>
    <cellStyle name="Titel" xfId="11"/>
    <cellStyle name="ValMessage" xfId="8"/>
    <cellStyle name="ValMessTxt" xfId="9"/>
    <cellStyle name="ZeN" xfId="10"/>
  </cellStyles>
  <dxfs count="28">
    <dxf>
      <fill>
        <patternFill>
          <bgColor rgb="FFFFC000"/>
        </patternFill>
      </fill>
    </dxf>
    <dxf>
      <fill>
        <patternFill>
          <bgColor rgb="FFFFC000"/>
        </patternFill>
      </fill>
    </dxf>
    <dxf>
      <fill>
        <patternFill>
          <bgColor rgb="FFFFC000"/>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8EBC53"/>
        </patternFill>
      </fill>
    </dxf>
    <dxf>
      <fill>
        <patternFill>
          <bgColor rgb="E84133"/>
        </patternFill>
      </fill>
    </dxf>
    <dxf>
      <fill>
        <patternFill>
          <bgColor rgb="8EBC53"/>
        </patternFill>
      </fill>
    </dxf>
    <dxf>
      <fill>
        <patternFill>
          <bgColor rgb="F7A600"/>
        </patternFill>
      </fill>
    </dxf>
  </dxfs>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Id">
    <xs:schema xmlns="" xmlns:xs="http://www.w3.org/2001/XMLSchema" elementFormDefault="qualified">
      <xs:element name="Report" type="Type_Report"/>
      <xs:complexType name="Type_Report">
        <xs:all>
          <xs:element fixed="AURH_K" name="ReportName" type="xs:string"/>
          <xs:element name="SubjectId" type="xs:string"/>
          <xs:element name="ReferDate" type="xs:date"/>
          <xs:element fixed="1.3" name="Version" type="xs:string"/>
          <xs:element minOccurs="0" name="Revision" type="xs:string"/>
          <xs:element minOccurs="0" name="Language" type="xs:string"/>
          <xs:element minOccurs="0" name="TechNumber" type="xs:string"/>
          <xs:element name="Observations" type="Type_Categories"/>
        </xs:all>
      </xs:complexType>
      <xs:complexType name="Type_Categories">
        <xs:all>
          <xs:element minOccurs="0" name="BIL.AKT.FMI" type="xs:double">
            <xs:annotation>
              <xs:documentation>Bilan.Actifs.Liquidités</xs:documentation>
            </xs:annotation>
          </xs:element>
          <xs:element minOccurs="0" name="BIL.AKT.FBA" type="xs:double">
            <xs:annotation>
              <xs:documentation>Bilan.Actifs.Créances sur les banques</xs:documentation>
            </xs:annotation>
          </xs:element>
          <xs:element minOccurs="0" name="BIL.AKT.WFG" type="xs:double">
            <xs:annotation>
              <xs:documentation>Bilan.Actifs.Créances résultant d’opérations de financement de titres</xs:documentation>
            </xs:annotation>
          </xs:element>
          <xs:element minOccurs="0" name="BIL.AKT.FKU" type="xs:double">
            <xs:annotation>
              <xs:documentation>Bilan.Actifs.Créances sur la clientèle</xs:documentation>
            </xs:annotation>
          </xs:element>
          <xs:element minOccurs="0" name="BIL.AKT.HYP" type="xs:double">
            <xs:annotation>
              <xs:documentation>Bilan.Actifs.Créances hypothécaires</xs:documentation>
            </xs:annotation>
          </xs:element>
          <xs:element minOccurs="0" name="BIL.AKT.HYP.WOH" type="xs:double">
            <xs:annotation>
              <xs:documentation>Bilan.Actifs.Créances hypothécaires.Immeubles d’habitation</xs:documentation>
            </xs:annotation>
          </xs:element>
          <xs:element minOccurs="0" name="BIL.AKT.HYP.WOH.IPR" type="xs:double">
            <xs:annotation>
              <xs:documentation>Bilan.Actifs.Créances hypothécaires.Immeubles d’habitation.dont: immeubles de rendement (IPRE)</xs:documentation>
            </xs:annotation>
          </xs:element>
          <xs:element minOccurs="0" name="BIL.AKT.HYP.UBR" type="xs:double">
            <xs:annotation>
              <xs:documentation>Bilan.Actifs.Créances hypothécaires.Autres</xs:documentation>
            </xs:annotation>
          </xs:element>
          <xs:element minOccurs="0" name="BIL.AKT.HYP.UBR.IPR" type="xs:double">
            <xs:annotation>
              <xs:documentation>Bilan.Actifs.Créances hypothécaires.Autres.dont: immeubles de rendement (IPRE)</xs:documentation>
            </xs:annotation>
          </xs:element>
          <xs:element minOccurs="0" name="BIL.AKT.HGE" type="xs:double">
            <xs:annotation>
              <xs:documentation>Bilan.Actifs.Opérations de négoce</xs:documentation>
            </xs:annotation>
          </xs:element>
          <xs:element minOccurs="0" name="BIL.AKT.WBW" type="xs:double">
            <xs:annotation>
              <xs:documentation>Bilan.Actifs.Valeurs de remplacement positives d’instruments financiers dérivés</xs:documentation>
            </xs:annotation>
          </xs:element>
          <xs:element minOccurs="0" name="BIL.AKT.FFV" type="xs:double">
            <xs:annotation>
              <xs:documentation>Bilan.Actifs.Autres instruments financiers évalués à la juste valeur</xs:documentation>
            </xs:annotation>
          </xs:element>
          <xs:element minOccurs="0" name="BIL.AKT.FAN" type="xs:double">
            <xs:annotation>
              <xs:documentation>Bilan.Actifs.Immobilisations financières</xs:documentation>
            </xs:annotation>
          </xs:element>
          <xs:element minOccurs="0" name="BIL.AKT.FAN.LIS" type="xs:double">
            <xs:annotation>
              <xs:documentation>Bilan.Actifs.Immobilisations financières.Immeubles</xs:documentation>
            </xs:annotation>
          </xs:element>
          <xs:element minOccurs="0" name="BIL.AKT.FAN.HQL" type="xs:double">
            <xs:annotation>
              <xs:documentation>Bilan.Actifs.Immobilisations financières.dont: immobilisations financières avec caractère HQLA</xs:documentation>
            </xs:annotation>
          </xs:element>
          <xs:element minOccurs="0" name="BIL.AKT.REA" type="xs:double">
            <xs:annotation>
              <xs:documentation>Bilan.Actifs.Comptes de régularisation</xs:documentation>
            </xs:annotation>
          </xs:element>
          <xs:element minOccurs="0" name="BIL.AKT.BET" type="xs:double">
            <xs:annotation>
              <xs:documentation>Bilan.Actifs.Participations</xs:documentation>
            </xs:annotation>
          </xs:element>
          <xs:element minOccurs="0" name="BIL.AKT.SAN" type="xs:double">
            <xs:annotation>
              <xs:documentation>Bilan.Actifs.Immobilisations corporelles</xs:documentation>
            </xs:annotation>
          </xs:element>
          <xs:element minOccurs="0" name="BIL.AKT.SAN.LBU" type="xs:double">
            <xs:annotation>
              <xs:documentation>Bilan.Actifs.Immobilisations corporelles.Immeubles, comptes de construction ou de transformation, constructions sur fonds d’autrui</xs:documentation>
            </xs:annotation>
          </xs:element>
          <xs:element minOccurs="0" name="BIL.AKT.SAN.OFL" type="xs:double">
            <xs:annotation>
              <xs:documentation>Bilan.Actifs.Immobilisations corporelles.Objets en leasing financier</xs:documentation>
            </xs:annotation>
          </xs:element>
          <xs:element minOccurs="0" name="BIL.AKT.SAN.UES.SWA" type="xs:double">
            <xs:annotation>
              <xs:documentation>Bilan.Actifs.Immobilisations corporelles.Autres (y compris programmes informatiques).Programmes informatiques développés à l’interne ou acquis</xs:documentation>
            </xs:annotation>
          </xs:element>
          <xs:element minOccurs="0" name="BIL.AKT.SAN.UES.UEB" type="xs:double">
            <xs:annotation>
              <xs:documentation>Bilan.Actifs.Immobilisations corporelles.Autres (y compris programmes informatiques).Autres</xs:documentation>
            </xs:annotation>
          </xs:element>
          <xs:element minOccurs="0" name="BIL.AKT.IMW" type="xs:double">
            <xs:annotation>
              <xs:documentation>Bilan.Actifs.Valeurs immatérielles</xs:documentation>
            </xs:annotation>
          </xs:element>
          <xs:element minOccurs="0" name="BIL.AKT.IMW.GWI" type="xs:double">
            <xs:annotation>
              <xs:documentation>Bilan.Actifs.Valeurs immatérielles.goodwill</xs:documentation>
            </xs:annotation>
          </xs:element>
          <xs:element minOccurs="0" name="BIL.AKT.IMW.PLI" type="xs:double">
            <xs:annotation>
              <xs:documentation>Bilan.Actifs.Valeurs immatérielles.brevets / licences</xs:documentation>
            </xs:annotation>
          </xs:element>
          <xs:element minOccurs="0" name="BIL.AKT.SON" type="xs:double">
            <xs:annotation>
              <xs:documentation>Bilan.Actifs.Autres actifs</xs:documentation>
            </xs:annotation>
          </xs:element>
          <xs:element minOccurs="0" name="BIL.AKT.NEG" type="xs:double">
            <xs:annotation>
              <xs:documentation>Bilan.Actifs.Capital social non libéré</xs:documentation>
            </xs:annotation>
          </xs:element>
          <xs:element minOccurs="0" name="BIL.AKT.TOT" type="xs:double">
            <xs:annotation>
              <xs:documentation>Bilan.Actifs.Total des actifs</xs:documentation>
            </xs:annotation>
          </xs:element>
          <xs:element minOccurs="0" name="BIL.AKT.TOT.NRA" type="xs:double">
            <xs:annotation>
              <xs:documentation>Bilan.Actifs.Total des actifs.Total des créances de rang subordonné</xs:documentation>
            </xs:annotation>
          </xs:element>
          <xs:element minOccurs="0" name="BIL.AKT.TOT.NRA.WAF" type="xs:double">
            <xs:annotation>
              <xs:documentation>Bilan.Actifs.Total des actifs.Total des créances de rang subordonné.Avec obligation de conversion et / ou abandon de créance</xs:documentation>
            </xs:annotation>
          </xs:element>
          <xs:element minOccurs="0" name="BIL.AKT.TOT.FVN.FNP" type="NahestehendePersonen">
            <xs:annotation>
              <xs:documentation>Bilan.Actifs.Total des actifs.Indication des créances et engagements envers les parties liées.Créances envers les parties liées</xs:documentation>
            </xs:annotation>
          </xs:element>
          <xs:element minOccurs="0" name="BIL.PAS.VBA" type="xs:double">
            <xs:annotation>
              <xs:documentation>Bilan.Passifs.Engagements envers les banques</xs:documentation>
            </xs:annotation>
          </xs:element>
          <xs:element minOccurs="0" name="BIL.PAS.WFG" type="xs:double">
            <xs:annotation>
              <xs:documentation>Bilan.Passifs.Engagements résultant d’opérations de financement de titres</xs:documentation>
            </xs:annotation>
          </xs:element>
          <xs:element minOccurs="0" name="BIL.PAS.VKE" type="xs:double">
            <xs:annotation>
              <xs:documentation>Bilan.Passifs.Engagements résultant des dépôts de la clientèle</xs:documentation>
            </xs:annotation>
          </xs:element>
          <xs:element minOccurs="0" name="BIL.PAS.HGE" type="xs:double">
            <xs:annotation>
              <xs:documentation>Bilan.Passifs.Engagements résultant d’opérations de négoce</xs:documentation>
            </xs:annotation>
          </xs:element>
          <xs:element minOccurs="0" name="BIL.PAS.WBW" type="xs:double">
            <xs:annotation>
              <xs:documentation>Bilan.Passifs.Valeurs de remplacement négatives d’instruments financiers dérivés</xs:documentation>
            </xs:annotation>
          </xs:element>
          <xs:element minOccurs="0" name="BIL.PAS.FFV" type="xs:double">
            <xs:annotation>
              <xs:documentation>Bilan.Passifs.Engagements résultant des autres instruments financiers évalués à la juste valeur</xs:documentation>
            </xs:annotation>
          </xs:element>
          <xs:element minOccurs="0" name="BIL.PAS.KOB" type="xs:double">
            <xs:annotation>
              <xs:documentation>Bilan.Passifs.Obligations de caisse</xs:documentation>
            </xs:annotation>
          </xs:element>
          <xs:element minOccurs="0" name="BIL.PAS.APF" type="xs:double">
            <xs:annotation>
              <xs:documentation>Bilan.Passifs.Emprunts et prêts des centrales d’émission de lettres de gage</xs:documentation>
            </xs:annotation>
          </xs:element>
          <xs:element minOccurs="0" name="BIL.PAS.APF.RW1" type="xs:double">
            <xs:annotation>
              <xs:documentation>Bilan.Passifs.Emprunts et prêts des centrales d’émission de lettres de gage.avec échéance dans moins d'un an</xs:documentation>
            </xs:annotation>
          </xs:element>
          <xs:element minOccurs="0" name="BIL.PAS.APF.RM1" type="xs:double">
            <xs:annotation>
              <xs:documentation>Bilan.Passifs.Emprunts et prêts des centrales d’émission de lettres de gage.avec échéance dans un an et plus</xs:documentation>
            </xs:annotation>
          </xs:element>
          <xs:element minOccurs="0" name="BIL.PAS.REA" type="xs:double">
            <xs:annotation>
              <xs:documentation>Bilan.Passifs.Comptes de régularisation</xs:documentation>
            </xs:annotation>
          </xs:element>
          <xs:element minOccurs="0" name="BIL.PAS.SON" type="xs:double">
            <xs:annotation>
              <xs:documentation>Bilan.Passifs.Autres passifs</xs:documentation>
            </xs:annotation>
          </xs:element>
          <xs:element minOccurs="0" name="BIL.PAS.RUE" type="xs:double">
            <xs:annotation>
              <xs:documentation>Bilan.Passifs.Provisions</xs:documentation>
            </xs:annotation>
          </xs:element>
          <xs:element minOccurs="0" name="BIL.PAS.RAB" type="xs:double">
            <xs:annotation>
              <xs:documentation>Bilan.Passifs.Réserves pour risques bancaires généraux</xs:documentation>
            </xs:annotation>
          </xs:element>
          <xs:element minOccurs="0" name="BIL.PAS.GKA" type="xs:double">
            <xs:annotation>
              <xs:documentation>Bilan.Passifs.Capital social</xs:documentation>
            </xs:annotation>
          </xs:element>
          <xs:element minOccurs="0" name="BIL.PAS.KRE" type="xs:double">
            <xs:annotation>
              <xs:documentation>Bilan.Passifs.Réserve légale issue du capital</xs:documentation>
            </xs:annotation>
          </xs:element>
          <xs:element minOccurs="0" name="BIL.PAS.KRE.RSK" type="xs:double">
            <xs:annotation>
              <xs:documentation>Bilan.Passifs.Réserve légale issue du capital.Réserve issue d’apports en capital exonérés fiscalement</xs:documentation>
            </xs:annotation>
          </xs:element>
          <xs:element minOccurs="0" name="BIL.PAS.GRE" type="xs:double">
            <xs:annotation>
              <xs:documentation>Bilan.Passifs.Réserve légale issue du bénéfice</xs:documentation>
            </xs:annotation>
          </xs:element>
          <xs:element minOccurs="0" name="BIL.PAS.WUR" type="xs:double">
            <xs:annotation>
              <xs:documentation>Bilan.Passifs.Réserve de change</xs:documentation>
            </xs:annotation>
          </xs:element>
          <xs:element minOccurs="0" name="BIL.PAS.EKA" type="xs:double">
            <xs:annotation>
              <xs:documentation>Bilan.Passifs.Propres parts du capital (poste négatif)</xs:documentation>
            </xs:annotation>
          </xs:element>
          <xs:element minOccurs="0" name="BIL.PAS.MAE" type="xs:double">
            <xs:annotation>
              <xs:documentation>Bilan.Passifs.Part des intérêts minoritaires dans le capital propre</xs:documentation>
            </xs:annotation>
          </xs:element>
          <xs:element minOccurs="0" name="BIL.PAS.GEV" type="xs:double">
            <xs:annotation>
              <xs:documentation>Bilan.Passifs.Bénéfice / Perte (résultat de la période)</xs:documentation>
            </xs:annotation>
          </xs:element>
          <xs:element minOccurs="0" name="BIL.PAS.GEV.MAK" type="xs:double">
            <xs:annotation>
              <xs:documentation>Bilan.Passifs.Bénéfice / Perte (résultat de la période).Part des intérêts minoritaires dans le bénéfice consolidé / la perte consolidée</xs:documentation>
            </xs:annotation>
          </xs:element>
          <xs:element minOccurs="0" name="BIL.PAS.TOT" type="xs:double">
            <xs:annotation>
              <xs:documentation>Bilan.Passifs.Total des passifs</xs:documentation>
            </xs:annotation>
          </xs:element>
          <xs:element minOccurs="0" name="BIL.PAS.TOT.NRA" type="xs:double">
            <xs:annotation>
              <xs:documentation>Bilan.Passifs.Total des passifs.Total des engagements de rang subordonné</xs:documentation>
            </xs:annotation>
          </xs:element>
          <xs:element minOccurs="0" name="BIL.PAS.TOT.NRA.WAF" type="xs:double">
            <xs:annotation>
              <xs:documentation>Bilan.Passifs.Total des passifs.Total des engagements de rang subordonné.Avec obligation de conversion et / ou abandon de créance</xs:documentation>
            </xs:annotation>
          </xs:element>
          <xs:element minOccurs="0" name="BIL.PAS.TOT.FVN.VNP" type="NahestehendePersonen">
            <xs:annotation>
              <xs:documentation>Bilan.Passifs.Total des passifs.Indication des créances et engagements envers les parties liées.Engagements envers les parties liées</xs:documentation>
            </xs:annotation>
          </xs:element>
          <xs:element minOccurs="0" name="ABI.TRE.AKT.TAN" type="xs:double">
            <xs:annotation>
              <xs:documentation>Opérations hors bilan.Opérations fiduciaires.Actifs détenus à titre fiduciaire.Opérations fiduciaires</xs:documentation>
            </xs:annotation>
          </xs:element>
          <xs:element minOccurs="0" name="ABI.TRE.AKT.TAN.TBD" type="xs:double">
            <xs:annotation>
              <xs:documentation>Opérations hors bilan.Opérations fiduciaires.Actifs détenus à titre fiduciaire.Opérations fiduciaires.auprès de sociétés tierces</xs:documentation>
            </xs:annotation>
          </xs:element>
          <xs:element minOccurs="0" name="ABI.TRE.AKT.TAN.TBG" type="xs:double">
            <xs:annotation>
              <xs:documentation>Opérations hors bilan.Opérations fiduciaires.Actifs détenus à titre fiduciaire.Opérations fiduciaires.auprès de sociétés du groupe et de sociétés liées</xs:documentation>
            </xs:annotation>
          </xs:element>
          <xs:element minOccurs="0" name="ABI.TRE.AKT.TAK" type="xs:double">
            <xs:annotation>
              <xs:documentation>Opérations hors bilan.Opérations fiduciaires.Actifs détenus à titre fiduciaire.Crédits fiduciaires</xs:documentation>
            </xs:annotation>
          </xs:element>
          <xs:element minOccurs="0" name="ABI.TRE.AKT.TSB" type="xs:double">
            <xs:annotation>
              <xs:documentation>Opérations hors bilan.Opérations fiduciaires.Actifs détenus à titre fiduciaire.Opérations fiduciaires relatives au prêt / emprunt de titres, lorsque la banque/maison de titres agit en son nom pour le compte de clients</xs:documentation>
            </xs:annotation>
          </xs:element>
          <xs:element minOccurs="0" name="ABI.TRE.AKT.KRY" type="xs:double">
            <xs:annotation>
              <xs:documentation>Opérations hors bilan.Opérations fiduciaires.Actifs détenus à titre fiduciaire.Cryptomonnaies détenues à titre fiduciaire pour le compte de clients, si ces cryptomonnaies sont séparables en cas de faillite de la banque/maison de titres</xs:documentation>
            </xs:annotation>
          </xs:element>
          <xs:element minOccurs="0" name="ABI.TRE.AKT.TAG" type="xs:double">
            <xs:annotation>
              <xs:documentation>Opérations hors bilan.Opérations fiduciaires.Actifs détenus à titre fiduciaire.Autres opérations fiduciaires</xs:documentation>
            </xs:annotation>
          </xs:element>
          <xs:element minOccurs="0" name="ABI.EVT" type="xs:double">
            <xs:annotation>
              <xs:documentation>Opérations hors bilan.Engagements conditionnels</xs:documentation>
            </xs:annotation>
          </xs:element>
          <xs:element minOccurs="0" name="ABI.UWZ" type="xs:double">
            <xs:annotation>
              <xs:documentation>Opérations hors bilan.Engagements irrévocables</xs:documentation>
            </xs:annotation>
          </xs:element>
          <xs:element minOccurs="0" name="ABI.ENV" type="xs:double">
            <xs:annotation>
              <xs:documentation>Opérations hors bilan.Engagements de libérer et d’effectuer des versements supplémentaires</xs:documentation>
            </xs:annotation>
          </xs:element>
          <xs:element minOccurs="0" name="ABI.VKR" type="xs:double">
            <xs:annotation>
              <xs:documentation>Opérations hors bilan.Crédits par engagement</xs:documentation>
            </xs:annotation>
          </xs:element>
          <xs:element minOccurs="0" name="EFR.ERZ" type="xs:double">
            <xs:annotation>
              <xs:documentation>Compte de résultat.Résultat net des opérations d’intérêts</xs:documentation>
            </xs:annotation>
          </xs:element>
          <xs:element minOccurs="0" name="EFR.ERZ.WBZ" type="xs:double">
            <xs:annotation>
              <xs:documentation>Compte de résultat.Résultat net des opérations d’intérêts.Variations des corrections de valeur pour risques de défaillance et pertes liées aux opérations d’intérêts</xs:documentation>
            </xs:annotation>
          </xs:element>
          <xs:element minOccurs="0" name="EFR.ERZ.BEZ" type="xs:double">
            <xs:annotation>
              <xs:documentation>Compte de résultat.Résultat net des opérations d’intérêts.Résultat brut des opérations d’intérêts</xs:documentation>
            </xs:annotation>
          </xs:element>
          <xs:element minOccurs="0" name="EFR.ERZ.BEZ.ZEG.ZDK" type="xs:double">
            <xs:annotation>
              <xs:documentation>Compte de résultat.Résultat net des opérations d’intérêts.Résultat brut des opérations d’intérêts.Produit des opérations d’intérêts.Produit des intérêts et des escomptes</xs:documentation>
            </xs:annotation>
          </xs:element>
          <xs:element minOccurs="0" name="EFR.ERZ.BEZ.ZEG.ZDH" type="xs:double">
            <xs:annotation>
              <xs:documentation>Compte de résultat.Résultat net des opérations d’intérêts.Résultat brut des opérations d’intérêts.Produit des opérations d’intérêts.Produit des intérêts et des dividendes résultant des opérations de négoce</xs:documentation>
            </xs:annotation>
          </xs:element>
          <xs:element minOccurs="0" name="EFR.ERZ.BEZ.ZEG.ZDF" type="xs:double">
            <xs:annotation>
              <xs:documentation>Compte de résultat.Résultat net des opérations d’intérêts.Résultat brut des opérations d’intérêts.Produit des opérations d’intérêts.Produit des intérêts et des dividendes des immobilisations financières</xs:documentation>
            </xs:annotation>
          </xs:element>
          <xs:element minOccurs="0" name="EFR.ERZ.BEZ.ZAU" type="xs:double">
            <xs:annotation>
              <xs:documentation>Compte de résultat.Résultat net des opérations d’intérêts.Résultat brut des opérations d’intérêts.Charges d’intérêts</xs:documentation>
            </xs:annotation>
          </xs:element>
          <xs:element minOccurs="0" name="EFR.ERK" type="xs:double">
            <xs:annotation>
              <xs:documentation>Compte de résultat.Résultat des opérations de commissions et des prestations de service</xs:documentation>
            </xs:annotation>
          </xs:element>
          <xs:element minOccurs="0" name="EFR.ERK.KEG.KWA" type="xs:double">
            <xs:annotation>
              <xs:documentation>Compte de résultat.Résultat des opérations de commissions et des prestations de service.Produit des opérations de commissions et des prestations de service.Produit des commissions sur les opérations de négoce de titres et les placements</xs:documentation>
            </xs:annotation>
          </xs:element>
          <xs:element minOccurs="0" name="EFR.ERK.KEG.KKG" type="xs:double">
            <xs:annotation>
              <xs:documentation>Compte de résultat.Résultat des opérations de commissions et des prestations de service.Produit des opérations de commissions et des prestations de service.Produit des commissions sur les opérations de crédit</xs:documentation>
            </xs:annotation>
          </xs:element>
          <xs:element minOccurs="0" name="EFR.ERK.KEG.KDL" type="xs:double">
            <xs:annotation>
              <xs:documentation>Compte de résultat.Résultat des opérations de commissions et des prestations de service.Produit des opérations de commissions et des prestations de service.Produit des commissions sur les autres prestations de service</xs:documentation>
            </xs:annotation>
          </xs:element>
          <xs:element minOccurs="0" name="EFR.ERK.KAU" type="xs:double">
            <xs:annotation>
              <xs:documentation>Compte de résultat.Résultat des opérations de commissions et des prestations de service.Charges de commissions</xs:documentation>
            </xs:annotation>
          </xs:element>
          <xs:element minOccurs="0" name="EFR.ERH" type="xs:double">
            <xs:annotation>
              <xs:documentation>Compte de résultat.Résultat des opérations de négoce et de l’option de la juste valeur</xs:documentation>
            </xs:annotation>
          </xs:element>
          <xs:element minOccurs="0" name="EFR.UER" type="xs:double">
            <xs:annotation>
              <xs:documentation>Compte de résultat.Autres résultats ordinaires</xs:documentation>
            </xs:annotation>
          </xs:element>
          <xs:element minOccurs="0" name="EFR.UER.ERV" type="xs:double">
            <xs:annotation>
              <xs:documentation>Compte de résultat.Autres résultats ordinaires.Résultat des aliénations d’immobilisations financières</xs:documentation>
            </xs:annotation>
          </xs:element>
          <xs:element minOccurs="0" name="EFR.UER.BER" type="xs:double">
            <xs:annotation>
              <xs:documentation>Compte de résultat.Autres résultats ordinaires.Produit des participations</xs:documentation>
            </xs:annotation>
          </xs:element>
          <xs:element minOccurs="0" name="EFR.UER.LER" type="xs:double">
            <xs:annotation>
              <xs:documentation>Compte de résultat.Autres résultats ordinaires.Résultat des immeubles</xs:documentation>
            </xs:annotation>
          </xs:element>
          <xs:element minOccurs="0" name="EFR.UER.AOE" type="xs:double">
            <xs:annotation>
              <xs:documentation>Compte de résultat.Autres résultats ordinaires.Autres produits ordinaires</xs:documentation>
            </xs:annotation>
          </xs:element>
          <xs:element minOccurs="0" name="EFR.UER.AOA" type="xs:double">
            <xs:annotation>
              <xs:documentation>Compte de résultat.Autres résultats ordinaires.Autres charges ordinaires</xs:documentation>
            </xs:annotation>
          </xs:element>
          <xs:element minOccurs="0" name="EFR.GAU" type="xs:double">
            <xs:annotation>
              <xs:documentation>Compte de résultat.Charges d’exploitation</xs:documentation>
            </xs:annotation>
          </xs:element>
          <xs:element minOccurs="0" name="EFR.GAU.PAF" type="xs:double">
            <xs:annotation>
              <xs:documentation>Compte de résultat.Charges d’exploitation.Charges de personnel</xs:documentation>
            </xs:annotation>
          </xs:element>
          <xs:element minOccurs="0" name="EFR.GAU.SAF" type="xs:double">
            <xs:annotation>
              <xs:documentation>Compte de résultat.Charges d’exploitation.Autres charges d’exploitation</xs:documentation>
            </xs:annotation>
          </xs:element>
          <xs:element minOccurs="0" name="EFR.WBB" type="xs:double">
            <xs:annotation>
              <xs:documentation>Compte de résultat.Corrections de valeur sur participations, amortissements sur immobilisations et valeurs immatérielles</xs:documentation>
            </xs:annotation>
          </xs:element>
          <xs:element minOccurs="0" name="EFR.VRW" type="xs:double">
            <xs:annotation>
              <xs:documentation>Compte de résultat.Variations des provisions et autres corrections de valeur, pertes</xs:documentation>
            </xs:annotation>
          </xs:element>
          <xs:element minOccurs="0" name="EFR.GER" type="xs:double">
            <xs:annotation>
              <xs:documentation>Compte de résultat.Résultat opérationnel</xs:documentation>
            </xs:annotation>
          </xs:element>
          <xs:element minOccurs="0" name="EFR.AEG" type="xs:double">
            <xs:annotation>
              <xs:documentation>Compte de résultat.Produits extraordinaires</xs:documentation>
            </xs:annotation>
          </xs:element>
          <xs:element minOccurs="0" name="EFR.AAU" type="xs:double">
            <xs:annotation>
              <xs:documentation>Compte de résultat.Charges extraordinaires</xs:documentation>
            </xs:annotation>
          </xs:element>
          <xs:element minOccurs="0" name="EFR.VRB" type="xs:double">
            <xs:annotation>
              <xs:documentation>Compte de résultat.Variations des réserves pour risques bancaires généraux</xs:documentation>
            </xs:annotation>
          </xs:element>
          <xs:element minOccurs="0" name="EFR.STE" type="xs:double">
            <xs:annotation>
              <xs:documentation>Compte de résultat.Impôts</xs:documentation>
            </xs:annotation>
          </xs:element>
          <xs:element minOccurs="0" name="EFR.EGV" type="xs:double">
            <xs:annotation>
              <xs:documentation>Compte de résultat.Bénéfice / Perte (résultat de la période)</xs:documentation>
            </xs:annotation>
          </xs:element>
          <xs:element minOccurs="0" name="EFR.EGV.MAG" type="xs:double">
            <xs:annotation>
              <xs:documentation>Compte de résultat.Bénéfice / Perte (résultat de la période).Part des intérêts minoritaires dans le bénefice / la perte</xs:documentation>
            </xs:annotation>
          </xs:element>
          <xs:element minOccurs="0" name="STK.PBD" type="InlandAusland">
            <xs:annotation>
              <xs:documentation>Structure.Effectifs</xs:documentation>
            </xs:annotation>
          </xs:element>
          <xs:element minOccurs="0" name="KUV.DPV.WEB" type="xs:double">
            <xs:annotation>
              <xs:documentation>Avoirs de la clientèle.Volume des dépôts.Volume des dépôts: portefeuilles de titres et de métaux précieux déposés par les clients (sans les banques et les maisons de titres)</xs:documentation>
            </xs:annotation>
          </xs:element>
          <xs:element minOccurs="0" name="KUV.VEV.VVM" type="xs:double">
            <xs:annotation>
              <xs:documentation>Avoirs de la clientèle.Avoirs administrés.Avoirs sous mandat de gestion</xs:documentation>
            </xs:annotation>
          </xs:element>
          <xs:element minOccurs="0" name="KRD.KRV.HYK.HYP" type="HypPfand_Kreditaspekt">
            <xs:annotation>
              <xs:documentation>Crédits.Volume des crédits.Créances hypothécaires.Créances hypothécaires</xs:documentation>
            </xs:annotation>
          </xs:element>
          <xs:element minOccurs="0" name="KRD.KRV.UEK.FKU" type="Deckung_SektorDeckung_Kreditaspekt">
            <xs:annotation>
              <xs:documentation>Crédits.Volume des crédits.Autres crédits.Créances sur la clientèle</xs:documentation>
            </xs:annotation>
          </xs:element>
        </xs:all>
      </xs:complexType>
      <xs:complexType name="NahestehendePersonen">
        <xs:all>
          <xs:element minOccurs="0" ref="QUB"/>
          <xs:element minOccurs="0" ref="GRG"/>
          <xs:element minOccurs="0" ref="VGS"/>
          <xs:element minOccurs="0" ref="ORG"/>
          <xs:element minOccurs="0" ref="NAP"/>
        </xs:all>
      </xs:complexType>
      <xs:complexType name="HypPfand_Kreditaspekt">
        <xs:all>
          <xs:element minOccurs="0" ref="T.BRW"/>
          <xs:element minOccurs="0" ref="WLG.BRW"/>
          <xs:element minOccurs="0" ref="BGL.BRW"/>
          <xs:element minOccurs="0" ref="GIL.BRW"/>
          <xs:element minOccurs="0" ref="U.BRW"/>
        </xs:all>
      </xs:complexType>
      <xs:complexType name="InlandAusland">
        <xs:all>
          <xs:element minOccurs="0" ref="I"/>
          <xs:element minOccurs="0" ref="A"/>
        </xs:all>
      </xs:complexType>
      <xs:complexType name="Deckung_SektorDeckung_Kreditaspekt">
        <xs:all>
          <xs:element minOccurs="0" ref="T.T.BRW"/>
          <xs:element minOccurs="0" ref="UNG.T.BRW"/>
          <xs:element minOccurs="0" ref="UNG.ORK.BRW"/>
          <xs:element minOccurs="0" ref="GED.T.BRW"/>
          <xs:element minOccurs="0" ref="GED.ORK.BRW"/>
          <xs:element minOccurs="0" ref="HYD.U.BRW"/>
          <xs:element minOccurs="0" ref="LBK.U.BRW"/>
          <xs:element minOccurs="0" ref="GED_U.U.BRW"/>
        </xs:all>
      </xs:complexType>
      <xs:element name="QUB" type="xs:double">
        <xs:annotation>
          <xs:documentation>participants qualifiés</xs:documentation>
        </xs:annotation>
      </xs:element>
      <xs:element name="GRG" type="xs:double">
        <xs:annotation>
          <xs:documentation>sociétés du groupe</xs:documentation>
        </xs:annotation>
      </xs:element>
      <xs:element name="VGS" type="xs:double">
        <xs:annotation>
          <xs:documentation>sociétés liées</xs:documentation>
        </xs:annotation>
      </xs:element>
      <xs:element name="ORG" type="xs:double">
        <xs:annotation>
          <xs:documentation>Organes</xs:documentation>
        </xs:annotation>
      </xs:element>
      <xs:element name="NAP" type="xs:double">
        <xs:annotation>
          <xs:documentation>autres parties liées</xs:documentation>
        </xs:annotation>
      </xs:element>
      <xs:element name="T.BRW" type="xs:double">
        <xs:annotation>
          <xs:documentation>Total gage créance hypothécaire,Valeur brute</xs:documentation>
        </xs:annotation>
      </xs:element>
      <xs:element name="WLG.BRW" type="xs:double">
        <xs:annotation>
          <xs:documentation>Immeubles d’habitation,Valeur brute</xs:documentation>
        </xs:annotation>
      </xs:element>
      <xs:element name="BGL.BRW" type="xs:double">
        <xs:annotation>
          <xs:documentation>Immeubles de bureaux et commerciaux,Valeur brute</xs:documentation>
        </xs:annotation>
      </xs:element>
      <xs:element name="GIL.BRW" type="xs:double">
        <xs:annotation>
          <xs:documentation>Immeubles destinés à l’artisanat et à l’industrie,Valeur brute</xs:documentation>
        </xs:annotation>
      </xs:element>
      <xs:element name="U.BRW" type="xs:double">
        <xs:annotation>
          <xs:documentation>Autres,Valeur brute</xs:documentation>
        </xs:annotation>
      </xs:element>
      <xs:element name="I" type="xs:double">
        <xs:annotation>
          <xs:documentation>Suisse et Liechtenstein</xs:documentation>
        </xs:annotation>
      </xs:element>
      <xs:element name="A" type="xs:double">
        <xs:annotation>
          <xs:documentation>Etranger</xs:documentation>
        </xs:annotation>
      </xs:element>
      <xs:element name="T.T.BRW" type="xs:double">
        <xs:annotation>
          <xs:documentation>Total couverture,Total répartition sectorielle selon la couverture,Valeur brute</xs:documentation>
        </xs:annotation>
      </xs:element>
      <xs:element name="UNG.T.BRW" type="xs:double">
        <xs:annotation>
          <xs:documentation>sans couverture,Total répartition sectorielle selon la couverture,Valeur brute</xs:documentation>
        </xs:annotation>
      </xs:element>
      <xs:element name="UNG.ORK.BRW" type="xs:double">
        <xs:annotation>
          <xs:documentation>sans couverture,Créances sur collectivités de droit public,Valeur brute</xs:documentation>
        </xs:annotation>
      </xs:element>
      <xs:element name="GED.T.BRW" type="xs:double">
        <xs:annotation>
          <xs:documentation>avec couverture,Total répartition sectorielle selon la couverture,Valeur brute</xs:documentation>
        </xs:annotation>
      </xs:element>
      <xs:element name="GED.ORK.BRW" type="xs:double">
        <xs:annotation>
          <xs:documentation>avec couverture,Créances sur collectivités de droit public,Valeur brute</xs:documentation>
        </xs:annotation>
      </xs:element>
      <xs:element name="HYD.U.BRW" type="xs:double">
        <xs:annotation>
          <xs:documentation>Garanties hypothécaires,Autres secteurs,Valeur brute</xs:documentation>
        </xs:annotation>
      </xs:element>
      <xs:element name="LBK.U.BRW" type="xs:double">
        <xs:annotation>
          <xs:documentation>Crédits lombards,Autres secteurs,Valeur brute</xs:documentation>
        </xs:annotation>
      </xs:element>
      <xs:element name="GED_U.U.BRW" type="xs:double">
        <xs:annotation>
          <xs:documentation>Autre couverture,Autres secteurs,Valeur brute</xs:documentation>
        </xs:annotation>
      </xs:element>
    </xs:schema>
  </Schema>
  <Schema ID="metaDataSchemaId">
    <xs:schema xmlns="" xmlns:xs="http://www.w3.org/2001/XMLSchema" elementFormDefault="qualified">
      <xs:element name="Report" type="Type_Report"/>
      <xs:complexType name="Type_Report">
        <xs:all>
          <xs:element fixed="0" name="Revision" type="xs:string"/>
          <xs:element fixed="fr" name="Language" type="xs:string"/>
          <xs:element fixed="0" name="TechNumber" type="xs:string"/>
        </xs:all>
      </xs:complexType>
    </xs:schema>
  </Schema>
  <Map ID="1" Name="Report" RootElement="Report" SchemaID="schemaId" ShowImportExportValidationErrors="true" AutoFit="false" Append="false" PreserveSortAFLayout="true" PreserveFormat="true"/>
  <Map ID="2" Name="MetaData" RootElement="Report" SchemaID="metaDataSchemaId" ShowImportExportValidationErrors="true" AutoFit="false" Append="false" PreserveSortAFLayout="true" PreserveFormat="true"/>
</MapInfo>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ustomXml/item3.xml" Type="http://schemas.openxmlformats.org/officeDocument/2006/relationships/customXml"/><Relationship Id="rId11" Target="../customXml/item4.xml" Type="http://schemas.openxmlformats.org/officeDocument/2006/relationships/customXml"/><Relationship Id="rId12" Target="xmlMaps.xml" Type="http://schemas.openxmlformats.org/officeDocument/2006/relationships/xmlMaps"/><Relationship Id="rId13" Target="worksheets/sheet9.xml" Type="http://schemas.openxmlformats.org/officeDocument/2006/relationships/worksheet"/><Relationship Id="rId14" Target="worksheets/sheet10.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 Id="rId8" Target="../customXml/item1.xml" Type="http://schemas.openxmlformats.org/officeDocument/2006/relationships/customXml"/><Relationship Id="rId9" Target="../customXml/item2.xml" Type="http://schemas.openxmlformats.org/officeDocument/2006/relationships/customXml"/></Relationships>
</file>

<file path=xl/drawings/_rels/vmlDrawing1.vml.rels><?xml version="1.0" encoding="UTF-8" standalone="no"?><Relationships xmlns="http://schemas.openxmlformats.org/package/2006/relationships"><Relationship Id="rId1" Target="../media/image1.wmf" Type="http://schemas.openxmlformats.org/officeDocument/2006/relationships/image"/></Relationships>
</file>

<file path=xl/drawings/_rels/vmlDrawing2.vml.rels><?xml version="1.0" encoding="UTF-8" standalone="no"?><Relationships xmlns="http://schemas.openxmlformats.org/package/2006/relationships"><Relationship Id="rId1" Target="../media/image2.wmf" Type="http://schemas.openxmlformats.org/officeDocument/2006/relationships/image"/></Relationships>
</file>

<file path=xl/drawings/_rels/vmlDrawing3.vml.rels><?xml version="1.0" encoding="UTF-8" standalone="no"?><Relationships xmlns="http://schemas.openxmlformats.org/package/2006/relationships"><Relationship Id="rId1" Target="../media/image2.wmf" Type="http://schemas.openxmlformats.org/officeDocument/2006/relationships/image"/></Relationships>
</file>

<file path=xl/drawings/drawing1.xml><?xml version="1.0" encoding="utf-8"?>
<xdr:wsDr xmlns:xdr="http://schemas.openxmlformats.org/drawingml/2006/spreadsheetDrawing"/>
</file>

<file path=xl/drawings/drawing2.xml><?xml version="1.0" encoding="utf-8"?>
<xdr:wsDr xmlns:xdr="http://schemas.openxmlformats.org/drawingml/2006/spreadsheetDrawing"/>
</file>

<file path=xl/tables/tableSingleCells1.xml><?xml version="1.0" encoding="utf-8"?>
<singleXmlCells xmlns="http://schemas.openxmlformats.org/spreadsheetml/2006/main">
  <singleXmlCell id="9" r="B3" connectionId="0">
    <xmlCellPr id="9" uniqueName="_Report_Version">
      <xmlPr mapId="1" xpath="/Report/Version" xmlDataType="string"/>
    </xmlCellPr>
  </singleXmlCell>
  <singleXmlCell id="10" r="B1" connectionId="0">
    <xmlCellPr id="10" uniqueName="_Report_ReportName">
      <xmlPr mapId="1" xpath="/Report/ReportName" xmlDataType="string"/>
    </xmlCellPr>
  </singleXmlCell>
  <singleXmlCell id="60" r="H1" connectionId="0">
    <xmlCellPr id="60" uniqueName="_Report_SubjectId">
      <xmlPr mapId="1" xpath="/Report/SubjectId" xmlDataType="string"/>
    </xmlCellPr>
  </singleXmlCell>
  <singleXmlCell id="61" r="H2" connectionId="0">
    <xmlCellPr id="61" uniqueName="_Report_ReferDate">
      <xmlPr mapId="1" xpath="/Report/ReferDate" xmlDataType="date"/>
    </xmlCellPr>
  </singleXmlCell>
  <singleXmlCell id="130" r="B4" connectionId="0">
    <xmlCellPr id="130" uniqueName="_Report_Revision">
      <xmlPr mapId="2" xpath="/Report/Revision" xmlDataType="string"/>
    </xmlCellPr>
  </singleXmlCell>
  <singleXmlCell id="131" r="B5" connectionId="0">
    <xmlCellPr id="131" uniqueName="_Report_Language">
      <xmlPr mapId="2" xpath="/Report/Language" xmlDataType="string"/>
    </xmlCellPr>
  </singleXmlCell>
  <singleXmlCell id="132" r="B6" connectionId="0">
    <xmlCellPr id="132" uniqueName="_Report_TechNumber">
      <xmlPr mapId="2" xpath="/Report/TechNumber" xmlDataType="string"/>
    </xmlCellPr>
  </singleXmlCell>
</singleXmlCells>
</file>

<file path=xl/tables/tableSingleCells2.xml><?xml version="1.0" encoding="utf-8"?>
<singleXmlCells xmlns="http://schemas.openxmlformats.org/spreadsheetml/2006/main">
  <singleXmlCell id="1" r="K86" connectionId="0">
    <xmlCellPr id="1" uniqueName="_Report_Observations_STK.PBD_A">
      <xmlPr mapId="1" xpath="/Report/Observations/STK.PBD/A" xmlDataType="double"/>
    </xmlCellPr>
  </singleXmlCell>
  <singleXmlCell id="2" r="K89" connectionId="0">
    <xmlCellPr id="2" uniqueName="_Report_Observations_KUV.VEV.VVM">
      <xmlPr mapId="1" xpath="/Report/Observations/KUV.VEV.VVM" xmlDataType="double"/>
    </xmlCellPr>
  </singleXmlCell>
  <singleXmlCell id="3" r="K88" connectionId="0">
    <xmlCellPr id="3" uniqueName="_Report_Observations_KUV.DPV.WEB">
      <xmlPr mapId="1" xpath="/Report/Observations/KUV.DPV.WEB" xmlDataType="double"/>
    </xmlCellPr>
  </singleXmlCell>
  <singleXmlCell id="4" r="K83" connectionId="0">
    <xmlCellPr id="4" uniqueName="_Report_Observations_ABI.VKR">
      <xmlPr mapId="1" xpath="/Report/Observations/ABI.VKR" xmlDataType="double"/>
    </xmlCellPr>
  </singleXmlCell>
  <singleXmlCell id="5" r="K82" connectionId="0">
    <xmlCellPr id="5" uniqueName="_Report_Observations_ABI.ENV">
      <xmlPr mapId="1" xpath="/Report/Observations/ABI.ENV" xmlDataType="double"/>
    </xmlCellPr>
  </singleXmlCell>
  <singleXmlCell id="6" r="K85" connectionId="0">
    <xmlCellPr id="6" uniqueName="_Report_Observations_STK.PBD_I">
      <xmlPr mapId="1" xpath="/Report/Observations/STK.PBD/I" xmlDataType="double"/>
    </xmlCellPr>
  </singleXmlCell>
  <singleXmlCell id="7" r="K81" connectionId="0">
    <xmlCellPr id="7" uniqueName="_Report_Observations_ABI.UWZ">
      <xmlPr mapId="1" xpath="/Report/Observations/ABI.UWZ" xmlDataType="double"/>
    </xmlCellPr>
  </singleXmlCell>
  <singleXmlCell id="8" r="K80" connectionId="0">
    <xmlCellPr id="8" uniqueName="_Report_Observations_ABI.EVT">
      <xmlPr mapId="1" xpath="/Report/Observations/ABI.EVT" xmlDataType="double"/>
    </xmlCellPr>
  </singleXmlCell>
  <singleXmlCell id="11" r="K97" connectionId="0">
    <xmlCellPr id="11" uniqueName="_Report_Observations_ABI.TRE.AKT.TAG">
      <xmlPr mapId="1" xpath="/Report/Observations/ABI.TRE.AKT.TAG" xmlDataType="double"/>
    </xmlCellPr>
  </singleXmlCell>
  <singleXmlCell id="12" r="K99" connectionId="0">
    <xmlCellPr id="12" uniqueName="_Report_Observations_BIL.AKT.TOT.FVN.FNP_QUB">
      <xmlPr mapId="1" xpath="/Report/Observations/BIL.AKT.TOT.FVN.FNP/QUB" xmlDataType="double"/>
    </xmlCellPr>
  </singleXmlCell>
  <singleXmlCell id="13" r="K94" connectionId="0">
    <xmlCellPr id="13" uniqueName="_Report_Observations_ABI.TRE.AKT.TAK">
      <xmlPr mapId="1" xpath="/Report/Observations/ABI.TRE.AKT.TAK" xmlDataType="double"/>
    </xmlCellPr>
  </singleXmlCell>
  <singleXmlCell id="15" r="K93" connectionId="0">
    <xmlCellPr id="15" uniqueName="_Report_Observations_ABI.TRE.AKT.TAN.TBG">
      <xmlPr mapId="1" xpath="/Report/Observations/ABI.TRE.AKT.TAN.TBG" xmlDataType="double"/>
    </xmlCellPr>
  </singleXmlCell>
  <singleXmlCell id="17" r="K96" connectionId="0">
    <xmlCellPr id="17" uniqueName="_Report_Observations_ABI.TRE.AKT.KRY">
      <xmlPr mapId="1" xpath="/Report/Observations/ABI.TRE.AKT.KRY" xmlDataType="double"/>
    </xmlCellPr>
  </singleXmlCell>
  <singleXmlCell id="18" r="K95" connectionId="0">
    <xmlCellPr id="18" uniqueName="_Report_Observations_ABI.TRE.AKT.TSB">
      <xmlPr mapId="1" xpath="/Report/Observations/ABI.TRE.AKT.TSB" xmlDataType="double"/>
    </xmlCellPr>
  </singleXmlCell>
  <singleXmlCell id="22" r="K92" connectionId="0">
    <xmlCellPr id="22" uniqueName="_Report_Observations_ABI.TRE.AKT.TAN.TBD">
      <xmlPr mapId="1" xpath="/Report/Observations/ABI.TRE.AKT.TAN.TBD" xmlDataType="double"/>
    </xmlCellPr>
  </singleXmlCell>
  <singleXmlCell id="24" r="K91" connectionId="0">
    <xmlCellPr id="24" uniqueName="_Report_Observations_ABI.TRE.AKT.TAN">
      <xmlPr mapId="1" xpath="/Report/Observations/ABI.TRE.AKT.TAN" xmlDataType="double"/>
    </xmlCellPr>
  </singleXmlCell>
  <singleXmlCell id="26" r="K29" connectionId="0">
    <xmlCellPr id="26" uniqueName="_Report_Observations_BIL.AKT.HYP.UBR">
      <xmlPr mapId="1" xpath="/Report/Observations/BIL.AKT.HYP.UBR" xmlDataType="double"/>
    </xmlCellPr>
  </singleXmlCell>
  <singleXmlCell id="27" r="K28" connectionId="0">
    <xmlCellPr id="27" uniqueName="_Report_Observations_BIL.AKT.HYP.WOH.IPR">
      <xmlPr mapId="1" xpath="/Report/Observations/BIL.AKT.HYP.WOH.IPR" xmlDataType="double"/>
    </xmlCellPr>
  </singleXmlCell>
  <singleXmlCell id="28" r="K25" connectionId="0">
    <xmlCellPr id="28" uniqueName="_Report_Observations_BIL.AKT.FKU">
      <xmlPr mapId="1" xpath="/Report/Observations/BIL.AKT.FKU" xmlDataType="double"/>
    </xmlCellPr>
  </singleXmlCell>
  <singleXmlCell id="29" r="K24" connectionId="0">
    <xmlCellPr id="29" uniqueName="_Report_Observations_BIL.AKT.WFG">
      <xmlPr mapId="1" xpath="/Report/Observations/BIL.AKT.WFG" xmlDataType="double"/>
    </xmlCellPr>
  </singleXmlCell>
  <singleXmlCell id="30" r="K27" connectionId="0">
    <xmlCellPr id="30" uniqueName="_Report_Observations_BIL.AKT.HYP.WOH">
      <xmlPr mapId="1" xpath="/Report/Observations/BIL.AKT.HYP.WOH" xmlDataType="double"/>
    </xmlCellPr>
  </singleXmlCell>
  <singleXmlCell id="31" r="K26" connectionId="0">
    <xmlCellPr id="31" uniqueName="_Report_Observations_BIL.AKT.HYP">
      <xmlPr mapId="1" xpath="/Report/Observations/BIL.AKT.HYP" xmlDataType="double"/>
    </xmlCellPr>
  </singleXmlCell>
  <singleXmlCell id="32" r="K23" connectionId="0">
    <xmlCellPr id="32" uniqueName="_Report_Observations_BIL.AKT.FBA">
      <xmlPr mapId="1" xpath="/Report/Observations/BIL.AKT.FBA" xmlDataType="double"/>
    </xmlCellPr>
  </singleXmlCell>
  <singleXmlCell id="33" r="K22" connectionId="0">
    <xmlCellPr id="33" uniqueName="_Report_Observations_BIL.AKT.FMI">
      <xmlPr mapId="1" xpath="/Report/Observations/BIL.AKT.FMI" xmlDataType="double"/>
    </xmlCellPr>
  </singleXmlCell>
  <singleXmlCell id="34" r="K39" connectionId="0">
    <xmlCellPr id="34" uniqueName="_Report_Observations_BIL.AKT.SAN">
      <xmlPr mapId="1" xpath="/Report/Observations/BIL.AKT.SAN" xmlDataType="double"/>
    </xmlCellPr>
  </singleXmlCell>
  <singleXmlCell id="35" r="K36" connectionId="0">
    <xmlCellPr id="35" uniqueName="_Report_Observations_BIL.AKT.FAN.HQL">
      <xmlPr mapId="1" xpath="/Report/Observations/BIL.AKT.FAN.HQL" xmlDataType="double"/>
    </xmlCellPr>
  </singleXmlCell>
  <singleXmlCell id="36" r="K35" connectionId="0">
    <xmlCellPr id="36" uniqueName="_Report_Observations_BIL.AKT.FAN.LIS">
      <xmlPr mapId="1" xpath="/Report/Observations/BIL.AKT.FAN.LIS" xmlDataType="double"/>
    </xmlCellPr>
  </singleXmlCell>
  <singleXmlCell id="37" r="K38" connectionId="0">
    <xmlCellPr id="37" uniqueName="_Report_Observations_BIL.AKT.BET">
      <xmlPr mapId="1" xpath="/Report/Observations/BIL.AKT.BET" xmlDataType="double"/>
    </xmlCellPr>
  </singleXmlCell>
  <singleXmlCell id="38" r="K37" connectionId="0">
    <xmlCellPr id="38" uniqueName="_Report_Observations_BIL.AKT.REA">
      <xmlPr mapId="1" xpath="/Report/Observations/BIL.AKT.REA" xmlDataType="double"/>
    </xmlCellPr>
  </singleXmlCell>
  <singleXmlCell id="39" r="K32" connectionId="0">
    <xmlCellPr id="39" uniqueName="_Report_Observations_BIL.AKT.WBW">
      <xmlPr mapId="1" xpath="/Report/Observations/BIL.AKT.WBW" xmlDataType="double"/>
    </xmlCellPr>
  </singleXmlCell>
  <singleXmlCell id="40" r="K31" connectionId="0">
    <xmlCellPr id="40" uniqueName="_Report_Observations_BIL.AKT.HGE">
      <xmlPr mapId="1" xpath="/Report/Observations/BIL.AKT.HGE" xmlDataType="double"/>
    </xmlCellPr>
  </singleXmlCell>
  <singleXmlCell id="41" r="K34" connectionId="0">
    <xmlCellPr id="41" uniqueName="_Report_Observations_BIL.AKT.FAN">
      <xmlPr mapId="1" xpath="/Report/Observations/BIL.AKT.FAN" xmlDataType="double"/>
    </xmlCellPr>
  </singleXmlCell>
  <singleXmlCell id="42" r="K33" connectionId="0">
    <xmlCellPr id="42" uniqueName="_Report_Observations_BIL.AKT.FFV">
      <xmlPr mapId="1" xpath="/Report/Observations/BIL.AKT.FFV" xmlDataType="double"/>
    </xmlCellPr>
  </singleXmlCell>
  <singleXmlCell id="43" r="K30" connectionId="0">
    <xmlCellPr id="43" uniqueName="_Report_Observations_BIL.AKT.HYP.UBR.IPR">
      <xmlPr mapId="1" xpath="/Report/Observations/BIL.AKT.HYP.UBR.IPR" xmlDataType="double"/>
    </xmlCellPr>
  </singleXmlCell>
  <singleXmlCell id="44" r="K47" connectionId="0">
    <xmlCellPr id="44" uniqueName="_Report_Observations_BIL.AKT.SON">
      <xmlPr mapId="1" xpath="/Report/Observations/BIL.AKT.SON" xmlDataType="double"/>
    </xmlCellPr>
  </singleXmlCell>
  <singleXmlCell id="45" r="K46" connectionId="0">
    <xmlCellPr id="45" uniqueName="_Report_Observations_BIL.AKT.IMW.PLI">
      <xmlPr mapId="1" xpath="/Report/Observations/BIL.AKT.IMW.PLI" xmlDataType="double"/>
    </xmlCellPr>
  </singleXmlCell>
  <singleXmlCell id="46" r="K49" connectionId="0">
    <xmlCellPr id="46" uniqueName="_Report_Observations_BIL.AKT.TOT">
      <xmlPr mapId="1" xpath="/Report/Observations/BIL.AKT.TOT" xmlDataType="double"/>
    </xmlCellPr>
  </singleXmlCell>
  <singleXmlCell id="47" r="K48" connectionId="0">
    <xmlCellPr id="47" uniqueName="_Report_Observations_BIL.AKT.NEG">
      <xmlPr mapId="1" xpath="/Report/Observations/BIL.AKT.NEG" xmlDataType="double"/>
    </xmlCellPr>
  </singleXmlCell>
  <singleXmlCell id="48" r="K43" connectionId="0">
    <xmlCellPr id="48" uniqueName="_Report_Observations_BIL.AKT.SAN.UES.SWA">
      <xmlPr mapId="1" xpath="/Report/Observations/BIL.AKT.SAN.UES.SWA" xmlDataType="double"/>
    </xmlCellPr>
  </singleXmlCell>
  <singleXmlCell id="50" r="K42" connectionId="0">
    <xmlCellPr id="50" uniqueName="_Report_Observations_BIL.AKT.SAN.UES.UEB">
      <xmlPr mapId="1" xpath="/Report/Observations/BIL.AKT.SAN.UES.UEB" xmlDataType="double"/>
    </xmlCellPr>
  </singleXmlCell>
  <singleXmlCell id="52" r="K45" connectionId="0">
    <xmlCellPr id="52" uniqueName="_Report_Observations_BIL.AKT.IMW.GWI">
      <xmlPr mapId="1" xpath="/Report/Observations/BIL.AKT.IMW.GWI" xmlDataType="double"/>
    </xmlCellPr>
  </singleXmlCell>
  <singleXmlCell id="54" r="K44" connectionId="0">
    <xmlCellPr id="54" uniqueName="_Report_Observations_BIL.AKT.IMW">
      <xmlPr mapId="1" xpath="/Report/Observations/BIL.AKT.IMW" xmlDataType="double"/>
    </xmlCellPr>
  </singleXmlCell>
  <singleXmlCell id="56" r="K41" connectionId="0">
    <xmlCellPr id="56" uniqueName="_Report_Observations_BIL.AKT.SAN.OFL">
      <xmlPr mapId="1" xpath="/Report/Observations/BIL.AKT.SAN.OFL" xmlDataType="double"/>
    </xmlCellPr>
  </singleXmlCell>
  <singleXmlCell id="58" r="K40" connectionId="0">
    <xmlCellPr id="58" uniqueName="_Report_Observations_BIL.AKT.SAN.LBU">
      <xmlPr mapId="1" xpath="/Report/Observations/BIL.AKT.SAN.LBU" xmlDataType="double"/>
    </xmlCellPr>
  </singleXmlCell>
  <singleXmlCell id="62" r="K58" connectionId="0">
    <xmlCellPr id="62" uniqueName="_Report_Observations_BIL.PAS.FFV">
      <xmlPr mapId="1" xpath="/Report/Observations/BIL.PAS.FFV" xmlDataType="double"/>
    </xmlCellPr>
  </singleXmlCell>
  <singleXmlCell id="63" r="K57" connectionId="0">
    <xmlCellPr id="63" uniqueName="_Report_Observations_BIL.PAS.WBW">
      <xmlPr mapId="1" xpath="/Report/Observations/BIL.PAS.WBW" xmlDataType="double"/>
    </xmlCellPr>
  </singleXmlCell>
  <singleXmlCell id="64" r="K100" connectionId="0">
    <xmlCellPr id="64" uniqueName="_Report_Observations_BIL.AKT.TOT.FVN.FNP_GRG">
      <xmlPr mapId="1" xpath="/Report/Observations/BIL.AKT.TOT.FVN.FNP/GRG" xmlDataType="double"/>
    </xmlCellPr>
  </singleXmlCell>
  <singleXmlCell id="65" r="K59" connectionId="0">
    <xmlCellPr id="65" uniqueName="_Report_Observations_BIL.PAS.KOB">
      <xmlPr mapId="1" xpath="/Report/Observations/BIL.PAS.KOB" xmlDataType="double"/>
    </xmlCellPr>
  </singleXmlCell>
  <singleXmlCell id="66" r="K54" connectionId="0">
    <xmlCellPr id="66" uniqueName="_Report_Observations_BIL.PAS.WFG">
      <xmlPr mapId="1" xpath="/Report/Observations/BIL.PAS.WFG" xmlDataType="double"/>
    </xmlCellPr>
  </singleXmlCell>
  <singleXmlCell id="67" r="K53" connectionId="0">
    <xmlCellPr id="67" uniqueName="_Report_Observations_BIL.PAS.VBA">
      <xmlPr mapId="1" xpath="/Report/Observations/BIL.PAS.VBA" xmlDataType="double"/>
    </xmlCellPr>
  </singleXmlCell>
  <singleXmlCell id="68" r="K56" connectionId="0">
    <xmlCellPr id="68" uniqueName="_Report_Observations_BIL.PAS.HGE">
      <xmlPr mapId="1" xpath="/Report/Observations/BIL.PAS.HGE" xmlDataType="double"/>
    </xmlCellPr>
  </singleXmlCell>
  <singleXmlCell id="69" r="K55" connectionId="0">
    <xmlCellPr id="69" uniqueName="_Report_Observations_BIL.PAS.VKE">
      <xmlPr mapId="1" xpath="/Report/Observations/BIL.PAS.VKE" xmlDataType="double"/>
    </xmlCellPr>
  </singleXmlCell>
  <singleXmlCell id="70" r="K50" connectionId="0">
    <xmlCellPr id="70" uniqueName="_Report_Observations_BIL.AKT.TOT.NRA">
      <xmlPr mapId="1" xpath="/Report/Observations/BIL.AKT.TOT.NRA" xmlDataType="double"/>
    </xmlCellPr>
  </singleXmlCell>
  <singleXmlCell id="71" r="K105" connectionId="0">
    <xmlCellPr id="71" uniqueName="_Report_Observations_BIL.PAS.TOT.FVN.VNP_GRG">
      <xmlPr mapId="1" xpath="/Report/Observations/BIL.PAS.TOT.FVN.VNP/GRG" xmlDataType="double"/>
    </xmlCellPr>
  </singleXmlCell>
  <singleXmlCell id="72" r="K106" connectionId="0">
    <xmlCellPr id="72" uniqueName="_Report_Observations_BIL.PAS.TOT.FVN.VNP_VGS">
      <xmlPr mapId="1" xpath="/Report/Observations/BIL.PAS.TOT.FVN.VNP/VGS" xmlDataType="double"/>
    </xmlCellPr>
  </singleXmlCell>
  <singleXmlCell id="73" r="K107" connectionId="0">
    <xmlCellPr id="73" uniqueName="_Report_Observations_BIL.PAS.TOT.FVN.VNP_ORG">
      <xmlPr mapId="1" xpath="/Report/Observations/BIL.PAS.TOT.FVN.VNP/ORG" xmlDataType="double"/>
    </xmlCellPr>
  </singleXmlCell>
  <singleXmlCell id="74" r="K51" connectionId="0">
    <xmlCellPr id="74" uniqueName="_Report_Observations_BIL.AKT.TOT.NRA.WAF">
      <xmlPr mapId="1" xpath="/Report/Observations/BIL.AKT.TOT.NRA.WAF" xmlDataType="double"/>
    </xmlCellPr>
  </singleXmlCell>
  <singleXmlCell id="75" r="K108" connectionId="0">
    <xmlCellPr id="75" uniqueName="_Report_Observations_BIL.PAS.TOT.FVN.VNP_NAP">
      <xmlPr mapId="1" xpath="/Report/Observations/BIL.PAS.TOT.FVN.VNP/NAP" xmlDataType="double"/>
    </xmlCellPr>
  </singleXmlCell>
  <singleXmlCell id="76" r="K101" connectionId="0">
    <xmlCellPr id="76" uniqueName="_Report_Observations_BIL.AKT.TOT.FVN.FNP_VGS">
      <xmlPr mapId="1" xpath="/Report/Observations/BIL.AKT.TOT.FVN.FNP/VGS" xmlDataType="double"/>
    </xmlCellPr>
  </singleXmlCell>
  <singleXmlCell id="77" r="K102" connectionId="0">
    <xmlCellPr id="77" uniqueName="_Report_Observations_BIL.AKT.TOT.FVN.FNP_ORG">
      <xmlPr mapId="1" xpath="/Report/Observations/BIL.AKT.TOT.FVN.FNP/ORG" xmlDataType="double"/>
    </xmlCellPr>
  </singleXmlCell>
  <singleXmlCell id="78" r="K103" connectionId="0">
    <xmlCellPr id="78" uniqueName="_Report_Observations_BIL.AKT.TOT.FVN.FNP_NAP">
      <xmlPr mapId="1" xpath="/Report/Observations/BIL.AKT.TOT.FVN.FNP/NAP" xmlDataType="double"/>
    </xmlCellPr>
  </singleXmlCell>
  <singleXmlCell id="79" r="K104" connectionId="0">
    <xmlCellPr id="79" uniqueName="_Report_Observations_BIL.PAS.TOT.FVN.VNP_QUB">
      <xmlPr mapId="1" xpath="/Report/Observations/BIL.PAS.TOT.FVN.VNP/QUB" xmlDataType="double"/>
    </xmlCellPr>
  </singleXmlCell>
  <singleXmlCell id="80" r="K69" connectionId="0">
    <xmlCellPr id="80" uniqueName="_Report_Observations_BIL.PAS.KRE.RSK">
      <xmlPr mapId="1" xpath="/Report/Observations/BIL.PAS.KRE.RSK" xmlDataType="double"/>
    </xmlCellPr>
  </singleXmlCell>
  <singleXmlCell id="81" r="K68" connectionId="0">
    <xmlCellPr id="81" uniqueName="_Report_Observations_BIL.PAS.KRE">
      <xmlPr mapId="1" xpath="/Report/Observations/BIL.PAS.KRE" xmlDataType="double"/>
    </xmlCellPr>
  </singleXmlCell>
  <singleXmlCell id="82" r="K110" connectionId="0">
    <xmlCellPr id="82" uniqueName="_Report_Observations_KRD.KRV.UEK.FKU_T.T.BRW">
      <xmlPr mapId="1" xpath="/Report/Observations/KRD.KRV.UEK.FKU/T.T.BRW" xmlDataType="double"/>
    </xmlCellPr>
  </singleXmlCell>
  <singleXmlCell id="83" r="K111" connectionId="0">
    <xmlCellPr id="83" uniqueName="_Report_Observations_KRD.KRV.UEK.FKU_UNG.T.BRW">
      <xmlPr mapId="1" xpath="/Report/Observations/KRD.KRV.UEK.FKU/UNG.T.BRW" xmlDataType="double"/>
    </xmlCellPr>
  </singleXmlCell>
  <singleXmlCell id="84" r="K65" connectionId="0">
    <xmlCellPr id="84" uniqueName="_Report_Observations_BIL.PAS.RUE">
      <xmlPr mapId="1" xpath="/Report/Observations/BIL.PAS.RUE" xmlDataType="double"/>
    </xmlCellPr>
  </singleXmlCell>
  <singleXmlCell id="86" r="K64" connectionId="0">
    <xmlCellPr id="86" uniqueName="_Report_Observations_BIL.PAS.SON">
      <xmlPr mapId="1" xpath="/Report/Observations/BIL.PAS.SON" xmlDataType="double"/>
    </xmlCellPr>
  </singleXmlCell>
  <singleXmlCell id="88" r="K67" connectionId="0">
    <xmlCellPr id="88" uniqueName="_Report_Observations_BIL.PAS.GKA">
      <xmlPr mapId="1" xpath="/Report/Observations/BIL.PAS.GKA" xmlDataType="double"/>
    </xmlCellPr>
  </singleXmlCell>
  <singleXmlCell id="89" r="K66" connectionId="0">
    <xmlCellPr id="89" uniqueName="_Report_Observations_BIL.PAS.RAB">
      <xmlPr mapId="1" xpath="/Report/Observations/BIL.PAS.RAB" xmlDataType="double"/>
    </xmlCellPr>
  </singleXmlCell>
  <singleXmlCell id="90" r="K61" connectionId="0">
    <xmlCellPr id="90" uniqueName="_Report_Observations_BIL.PAS.APF.RW1">
      <xmlPr mapId="1" xpath="/Report/Observations/BIL.PAS.APF.RW1" xmlDataType="double"/>
    </xmlCellPr>
  </singleXmlCell>
  <singleXmlCell id="92" r="K116" connectionId="0">
    <xmlCellPr id="92" uniqueName="_Report_Observations_KRD.KRV.UEK.FKU_LBK.U.BRW">
      <xmlPr mapId="1" xpath="/Report/Observations/KRD.KRV.UEK.FKU/LBK.U.BRW" xmlDataType="double"/>
    </xmlCellPr>
  </singleXmlCell>
  <singleXmlCell id="93" r="K60" connectionId="0">
    <xmlCellPr id="93" uniqueName="_Report_Observations_BIL.PAS.APF">
      <xmlPr mapId="1" xpath="/Report/Observations/BIL.PAS.APF" xmlDataType="double"/>
    </xmlCellPr>
  </singleXmlCell>
  <singleXmlCell id="95" r="K117" connectionId="0">
    <xmlCellPr id="95" uniqueName="_Report_Observations_KRD.KRV.UEK.FKU_GED_U.U.BRW">
      <xmlPr mapId="1" xpath="/Report/Observations/KRD.KRV.UEK.FKU/GED_U.U.BRW" xmlDataType="double"/>
    </xmlCellPr>
  </singleXmlCell>
  <singleXmlCell id="96" r="K63" connectionId="0">
    <xmlCellPr id="96" uniqueName="_Report_Observations_BIL.PAS.REA">
      <xmlPr mapId="1" xpath="/Report/Observations/BIL.PAS.REA" xmlDataType="double"/>
    </xmlCellPr>
  </singleXmlCell>
  <singleXmlCell id="98" r="K118" connectionId="0">
    <xmlCellPr id="98" uniqueName="_Report_Observations_KRD.KRV.HYK.HYP_T.BRW">
      <xmlPr mapId="1" xpath="/Report/Observations/KRD.KRV.HYK.HYP/T.BRW" xmlDataType="double"/>
    </xmlCellPr>
  </singleXmlCell>
  <singleXmlCell id="99" r="K62" connectionId="0">
    <xmlCellPr id="99" uniqueName="_Report_Observations_BIL.PAS.APF.RM1">
      <xmlPr mapId="1" xpath="/Report/Observations/BIL.PAS.APF.RM1" xmlDataType="double"/>
    </xmlCellPr>
  </singleXmlCell>
  <singleXmlCell id="101" r="K119" connectionId="0">
    <xmlCellPr id="101" uniqueName="_Report_Observations_KRD.KRV.HYK.HYP_WLG.BRW">
      <xmlPr mapId="1" xpath="/Report/Observations/KRD.KRV.HYK.HYP/WLG.BRW" xmlDataType="double"/>
    </xmlCellPr>
  </singleXmlCell>
  <singleXmlCell id="103" r="K112" connectionId="0">
    <xmlCellPr id="103" uniqueName="_Report_Observations_KRD.KRV.UEK.FKU_UNG.ORK.BRW">
      <xmlPr mapId="1" xpath="/Report/Observations/KRD.KRV.UEK.FKU/UNG.ORK.BRW" xmlDataType="double"/>
    </xmlCellPr>
  </singleXmlCell>
  <singleXmlCell id="105" r="K113" connectionId="0">
    <xmlCellPr id="105" uniqueName="_Report_Observations_KRD.KRV.UEK.FKU_GED.T.BRW">
      <xmlPr mapId="1" xpath="/Report/Observations/KRD.KRV.UEK.FKU/GED.T.BRW" xmlDataType="double"/>
    </xmlCellPr>
  </singleXmlCell>
  <singleXmlCell id="106" r="K114" connectionId="0">
    <xmlCellPr id="106" uniqueName="_Report_Observations_KRD.KRV.UEK.FKU_GED.ORK.BRW">
      <xmlPr mapId="1" xpath="/Report/Observations/KRD.KRV.UEK.FKU/GED.ORK.BRW" xmlDataType="double"/>
    </xmlCellPr>
  </singleXmlCell>
  <singleXmlCell id="108" r="K115" connectionId="0">
    <xmlCellPr id="108" uniqueName="_Report_Observations_KRD.KRV.UEK.FKU_HYD.U.BRW">
      <xmlPr mapId="1" xpath="/Report/Observations/KRD.KRV.UEK.FKU/HYD.U.BRW" xmlDataType="double"/>
    </xmlCellPr>
  </singleXmlCell>
  <singleXmlCell id="109" r="K120" connectionId="0">
    <xmlCellPr id="109" uniqueName="_Report_Observations_KRD.KRV.HYK.HYP_BGL.BRW">
      <xmlPr mapId="1" xpath="/Report/Observations/KRD.KRV.HYK.HYP/BGL.BRW" xmlDataType="double"/>
    </xmlCellPr>
  </singleXmlCell>
  <singleXmlCell id="110" r="K121" connectionId="0">
    <xmlCellPr id="110" uniqueName="_Report_Observations_KRD.KRV.HYK.HYP_GIL.BRW">
      <xmlPr mapId="1" xpath="/Report/Observations/KRD.KRV.HYK.HYP/GIL.BRW" xmlDataType="double"/>
    </xmlCellPr>
  </singleXmlCell>
  <singleXmlCell id="111" r="K122" connectionId="0">
    <xmlCellPr id="111" uniqueName="_Report_Observations_KRD.KRV.HYK.HYP_U.BRW">
      <xmlPr mapId="1" xpath="/Report/Observations/KRD.KRV.HYK.HYP/U.BRW" xmlDataType="double"/>
    </xmlCellPr>
  </singleXmlCell>
  <singleXmlCell id="112" r="K76" connectionId="0">
    <xmlCellPr id="112" uniqueName="_Report_Observations_BIL.PAS.TOT">
      <xmlPr mapId="1" xpath="/Report/Observations/BIL.PAS.TOT" xmlDataType="double"/>
    </xmlCellPr>
  </singleXmlCell>
  <singleXmlCell id="114" r="K75" connectionId="0">
    <xmlCellPr id="114" uniqueName="_Report_Observations_BIL.PAS.GEV.MAK">
      <xmlPr mapId="1" xpath="/Report/Observations/BIL.PAS.GEV.MAK" xmlDataType="double"/>
    </xmlCellPr>
  </singleXmlCell>
  <singleXmlCell id="116" r="K78" connectionId="0">
    <xmlCellPr id="116" uniqueName="_Report_Observations_BIL.PAS.TOT.NRA.WAF">
      <xmlPr mapId="1" xpath="/Report/Observations/BIL.PAS.TOT.NRA.WAF" xmlDataType="double"/>
    </xmlCellPr>
  </singleXmlCell>
  <singleXmlCell id="117" r="K77" connectionId="0">
    <xmlCellPr id="117" uniqueName="_Report_Observations_BIL.PAS.TOT.NRA">
      <xmlPr mapId="1" xpath="/Report/Observations/BIL.PAS.TOT.NRA" xmlDataType="double"/>
    </xmlCellPr>
  </singleXmlCell>
  <singleXmlCell id="119" r="K72" connectionId="0">
    <xmlCellPr id="119" uniqueName="_Report_Observations_BIL.PAS.EKA">
      <xmlPr mapId="1" xpath="/Report/Observations/BIL.PAS.EKA" xmlDataType="double"/>
    </xmlCellPr>
  </singleXmlCell>
  <singleXmlCell id="121" r="K71" connectionId="0">
    <xmlCellPr id="121" uniqueName="_Report_Observations_BIL.PAS.WUR">
      <xmlPr mapId="1" xpath="/Report/Observations/BIL.PAS.WUR" xmlDataType="double"/>
    </xmlCellPr>
  </singleXmlCell>
  <singleXmlCell id="123" r="K74" connectionId="0">
    <xmlCellPr id="123" uniqueName="_Report_Observations_BIL.PAS.GEV">
      <xmlPr mapId="1" xpath="/Report/Observations/BIL.PAS.GEV" xmlDataType="double"/>
    </xmlCellPr>
  </singleXmlCell>
  <singleXmlCell id="124" r="K73" connectionId="0">
    <xmlCellPr id="124" uniqueName="_Report_Observations_BIL.PAS.MAE">
      <xmlPr mapId="1" xpath="/Report/Observations/BIL.PAS.MAE" xmlDataType="double"/>
    </xmlCellPr>
  </singleXmlCell>
  <singleXmlCell id="127" r="K70" connectionId="0">
    <xmlCellPr id="127" uniqueName="_Report_Observations_BIL.PAS.GRE">
      <xmlPr mapId="1" xpath="/Report/Observations/BIL.PAS.GRE" xmlDataType="double"/>
    </xmlCellPr>
  </singleXmlCell>
</singleXmlCells>
</file>

<file path=xl/tables/tableSingleCells3.xml><?xml version="1.0" encoding="utf-8"?>
<singleXmlCells xmlns="http://schemas.openxmlformats.org/spreadsheetml/2006/main">
  <singleXmlCell id="14" r="K23" connectionId="0">
    <xmlCellPr id="14" uniqueName="_Report_Observations_EFR.ERZ.BEZ.ZEG.ZDH">
      <xmlPr mapId="1" xpath="/Report/Observations/EFR.ERZ.BEZ.ZEG.ZDH" xmlDataType="double"/>
    </xmlCellPr>
  </singleXmlCell>
  <singleXmlCell id="16" r="K24" connectionId="0">
    <xmlCellPr id="16" uniqueName="_Report_Observations_EFR.ERZ.BEZ.ZEG.ZDF">
      <xmlPr mapId="1" xpath="/Report/Observations/EFR.ERZ.BEZ.ZEG.ZDF" xmlDataType="double"/>
    </xmlCellPr>
  </singleXmlCell>
  <singleXmlCell id="19" r="K22" connectionId="0">
    <xmlCellPr id="19" uniqueName="_Report_Observations_EFR.ERZ.BEZ.ZEG.ZDK">
      <xmlPr mapId="1" xpath="/Report/Observations/EFR.ERZ.BEZ.ZEG.ZDK" xmlDataType="double"/>
    </xmlCellPr>
  </singleXmlCell>
  <singleXmlCell id="20" r="K27" connectionId="0">
    <xmlCellPr id="20" uniqueName="_Report_Observations_EFR.ERZ.WBZ">
      <xmlPr mapId="1" xpath="/Report/Observations/EFR.ERZ.WBZ" xmlDataType="double"/>
    </xmlCellPr>
  </singleXmlCell>
  <singleXmlCell id="21" r="K28" connectionId="0">
    <xmlCellPr id="21" uniqueName="_Report_Observations_EFR.ERZ">
      <xmlPr mapId="1" xpath="/Report/Observations/EFR.ERZ" xmlDataType="double"/>
    </xmlCellPr>
  </singleXmlCell>
  <singleXmlCell id="23" r="K25" connectionId="0">
    <xmlCellPr id="23" uniqueName="_Report_Observations_EFR.ERZ.BEZ.ZAU">
      <xmlPr mapId="1" xpath="/Report/Observations/EFR.ERZ.BEZ.ZAU" xmlDataType="double"/>
    </xmlCellPr>
  </singleXmlCell>
  <singleXmlCell id="25" r="K26" connectionId="0">
    <xmlCellPr id="25" uniqueName="_Report_Observations_EFR.ERZ.BEZ">
      <xmlPr mapId="1" xpath="/Report/Observations/EFR.ERZ.BEZ" xmlDataType="double"/>
    </xmlCellPr>
  </singleXmlCell>
  <singleXmlCell id="49" r="K52" connectionId="0">
    <xmlCellPr id="49" uniqueName="_Report_Observations_EFR.VRB">
      <xmlPr mapId="1" xpath="/Report/Observations/EFR.VRB" xmlDataType="double"/>
    </xmlCellPr>
  </singleXmlCell>
  <singleXmlCell id="51" r="K53" connectionId="0">
    <xmlCellPr id="51" uniqueName="_Report_Observations_EFR.STE">
      <xmlPr mapId="1" xpath="/Report/Observations/EFR.STE" xmlDataType="double"/>
    </xmlCellPr>
  </singleXmlCell>
  <singleXmlCell id="53" r="K50" connectionId="0">
    <xmlCellPr id="53" uniqueName="_Report_Observations_EFR.AEG">
      <xmlPr mapId="1" xpath="/Report/Observations/EFR.AEG" xmlDataType="double"/>
    </xmlCellPr>
  </singleXmlCell>
  <singleXmlCell id="55" r="K51" connectionId="0">
    <xmlCellPr id="55" uniqueName="_Report_Observations_EFR.AAU">
      <xmlPr mapId="1" xpath="/Report/Observations/EFR.AAU" xmlDataType="double"/>
    </xmlCellPr>
  </singleXmlCell>
  <singleXmlCell id="57" r="K54" connectionId="0">
    <xmlCellPr id="57" uniqueName="_Report_Observations_EFR.EGV">
      <xmlPr mapId="1" xpath="/Report/Observations/EFR.EGV" xmlDataType="double"/>
    </xmlCellPr>
  </singleXmlCell>
  <singleXmlCell id="59" r="K55" connectionId="0">
    <xmlCellPr id="59" uniqueName="_Report_Observations_EFR.EGV.MAG">
      <xmlPr mapId="1" xpath="/Report/Observations/EFR.EGV.MAG" xmlDataType="double"/>
    </xmlCellPr>
  </singleXmlCell>
  <singleXmlCell id="85" r="K30" connectionId="0">
    <xmlCellPr id="85" uniqueName="_Report_Observations_EFR.ERK.KEG.KWA">
      <xmlPr mapId="1" xpath="/Report/Observations/EFR.ERK.KEG.KWA" xmlDataType="double"/>
    </xmlCellPr>
  </singleXmlCell>
  <singleXmlCell id="87" r="K31" connectionId="0">
    <xmlCellPr id="87" uniqueName="_Report_Observations_EFR.ERK.KEG.KKG">
      <xmlPr mapId="1" xpath="/Report/Observations/EFR.ERK.KEG.KKG" xmlDataType="double"/>
    </xmlCellPr>
  </singleXmlCell>
  <singleXmlCell id="91" r="K34" connectionId="0">
    <xmlCellPr id="91" uniqueName="_Report_Observations_EFR.ERK">
      <xmlPr mapId="1" xpath="/Report/Observations/EFR.ERK" xmlDataType="double"/>
    </xmlCellPr>
  </singleXmlCell>
  <singleXmlCell id="94" r="K35" connectionId="0">
    <xmlCellPr id="94" uniqueName="_Report_Observations_EFR.ERH">
      <xmlPr mapId="1" xpath="/Report/Observations/EFR.ERH" xmlDataType="double"/>
    </xmlCellPr>
  </singleXmlCell>
  <singleXmlCell id="97" r="K32" connectionId="0">
    <xmlCellPr id="97" uniqueName="_Report_Observations_EFR.ERK.KEG.KDL">
      <xmlPr mapId="1" xpath="/Report/Observations/EFR.ERK.KEG.KDL" xmlDataType="double"/>
    </xmlCellPr>
  </singleXmlCell>
  <singleXmlCell id="100" r="K33" connectionId="0">
    <xmlCellPr id="100" uniqueName="_Report_Observations_EFR.ERK.KAU">
      <xmlPr mapId="1" xpath="/Report/Observations/EFR.ERK.KAU" xmlDataType="double"/>
    </xmlCellPr>
  </singleXmlCell>
  <singleXmlCell id="102" r="K38" connectionId="0">
    <xmlCellPr id="102" uniqueName="_Report_Observations_EFR.UER.BER">
      <xmlPr mapId="1" xpath="/Report/Observations/EFR.UER.BER" xmlDataType="double"/>
    </xmlCellPr>
  </singleXmlCell>
  <singleXmlCell id="104" r="K39" connectionId="0">
    <xmlCellPr id="104" uniqueName="_Report_Observations_EFR.UER.LER">
      <xmlPr mapId="1" xpath="/Report/Observations/EFR.UER.LER" xmlDataType="double"/>
    </xmlCellPr>
  </singleXmlCell>
  <singleXmlCell id="107" r="K37" connectionId="0">
    <xmlCellPr id="107" uniqueName="_Report_Observations_EFR.UER.ERV">
      <xmlPr mapId="1" xpath="/Report/Observations/EFR.UER.ERV" xmlDataType="double"/>
    </xmlCellPr>
  </singleXmlCell>
  <singleXmlCell id="113" r="K41" connectionId="0">
    <xmlCellPr id="113" uniqueName="_Report_Observations_EFR.UER.AOA">
      <xmlPr mapId="1" xpath="/Report/Observations/EFR.UER.AOA" xmlDataType="double"/>
    </xmlCellPr>
  </singleXmlCell>
  <singleXmlCell id="115" r="K42" connectionId="0">
    <xmlCellPr id="115" uniqueName="_Report_Observations_EFR.UER">
      <xmlPr mapId="1" xpath="/Report/Observations/EFR.UER" xmlDataType="double"/>
    </xmlCellPr>
  </singleXmlCell>
  <singleXmlCell id="118" r="K40" connectionId="0">
    <xmlCellPr id="118" uniqueName="_Report_Observations_EFR.UER.AOE">
      <xmlPr mapId="1" xpath="/Report/Observations/EFR.UER.AOE" xmlDataType="double"/>
    </xmlCellPr>
  </singleXmlCell>
  <singleXmlCell id="120" r="K45" connectionId="0">
    <xmlCellPr id="120" uniqueName="_Report_Observations_EFR.GAU.SAF">
      <xmlPr mapId="1" xpath="/Report/Observations/EFR.GAU.SAF" xmlDataType="double"/>
    </xmlCellPr>
  </singleXmlCell>
  <singleXmlCell id="122" r="K46" connectionId="0">
    <xmlCellPr id="122" uniqueName="_Report_Observations_EFR.GAU">
      <xmlPr mapId="1" xpath="/Report/Observations/EFR.GAU" xmlDataType="double"/>
    </xmlCellPr>
  </singleXmlCell>
  <singleXmlCell id="125" r="K44" connectionId="0">
    <xmlCellPr id="125" uniqueName="_Report_Observations_EFR.GAU.PAF">
      <xmlPr mapId="1" xpath="/Report/Observations/EFR.GAU.PAF" xmlDataType="double"/>
    </xmlCellPr>
  </singleXmlCell>
  <singleXmlCell id="126" r="K49" connectionId="0">
    <xmlCellPr id="126" uniqueName="_Report_Observations_EFR.GER">
      <xmlPr mapId="1" xpath="/Report/Observations/EFR.GER" xmlDataType="double"/>
    </xmlCellPr>
  </singleXmlCell>
  <singleXmlCell id="128" r="K47" connectionId="0">
    <xmlCellPr id="128" uniqueName="_Report_Observations_EFR.WBB">
      <xmlPr mapId="1" xpath="/Report/Observations/EFR.WBB" xmlDataType="double"/>
    </xmlCellPr>
  </singleXmlCell>
  <singleXmlCell id="129" r="K48" connectionId="0">
    <xmlCellPr id="129" uniqueName="_Report_Observations_EFR.VRW">
      <xmlPr mapId="1" xpath="/Report/Observations/EFR.VRW" xmlDataType="double"/>
    </xmlCellPr>
  </singleXmlCell>
</singleXmlCells>
</file>

<file path=xl/theme/theme1.xml><?xml version="1.0" encoding="utf-8"?>
<a:theme xmlns:a="http://schemas.openxmlformats.org/drawingml/2006/main"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http://www.finma.ch/" TargetMode="External" Type="http://schemas.openxmlformats.org/officeDocument/2006/relationships/hyperlink"/><Relationship Id="rId3" Target="mailto:info@finma.ch" TargetMode="External" Type="http://schemas.openxmlformats.org/officeDocument/2006/relationships/hyperlink"/><Relationship Id="rId4" Target="mailto:aufsichtsreporting@finma.ch" TargetMode="External" Type="http://schemas.openxmlformats.org/officeDocument/2006/relationships/hyperlink"/><Relationship Id="rId5" Target="../printerSettings/printerSettings2.bin" Type="http://schemas.openxmlformats.org/officeDocument/2006/relationships/printerSettings"/><Relationship Id="rId6" Target="../drawings/vmlDrawing1.vml" Type="http://schemas.openxmlformats.org/officeDocument/2006/relationships/vmlDrawing"/><Relationship Id="rId7" Target="../tables/tableSingleCells1.xml" Type="http://schemas.openxmlformats.org/officeDocument/2006/relationships/tableSingleCells"/></Relationships>
</file>

<file path=xl/worksheets/_rels/sheet2.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vmlDrawing2.vml" Type="http://schemas.openxmlformats.org/officeDocument/2006/relationships/vmlDrawing"/><Relationship Id="rId3" Target="../tables/tableSingleCells2.xml" Type="http://schemas.openxmlformats.org/officeDocument/2006/relationships/tableSingleCells"/><Relationship Id="rId4" Target="../drawings/drawing1.xml" Type="http://schemas.openxmlformats.org/officeDocument/2006/relationships/drawing"/><Relationship Id="rId5" Target="../comments7.xml" Type="http://schemas.openxmlformats.org/officeDocument/2006/relationships/comments"/><Relationship Id="rId6" Target="../drawings/vmlDrawing4.vml" Type="http://schemas.openxmlformats.org/officeDocument/2006/relationships/vmlDrawing"/></Relationships>
</file>

<file path=xl/worksheets/_rels/sheet3.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vmlDrawing3.vml" Type="http://schemas.openxmlformats.org/officeDocument/2006/relationships/vmlDrawing"/><Relationship Id="rId3" Target="../tables/tableSingleCells3.xml" Type="http://schemas.openxmlformats.org/officeDocument/2006/relationships/tableSingleCells"/><Relationship Id="rId4" Target="../drawings/drawing2.xml" Type="http://schemas.openxmlformats.org/officeDocument/2006/relationships/drawing"/><Relationship Id="rId5" Target="../comments8.xml" Type="http://schemas.openxmlformats.org/officeDocument/2006/relationships/comments"/><Relationship Id="rId6" Target="../drawings/vmlDrawing5.vml" Type="http://schemas.openxmlformats.org/officeDocument/2006/relationships/vml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Tabelle1"/>
  <dimension ref="A1:Q47"/>
  <sheetViews>
    <sheetView showGridLines="0" showRowColHeaders="0" tabSelected="1" workbookViewId="0" zoomScale="80" zoomScaleNormal="80" showZeros="true">
      <selection activeCell="H1" sqref="H1"/>
    </sheetView>
  </sheetViews>
  <sheetFormatPr defaultColWidth="11.42578125" defaultRowHeight="14.25" x14ac:dyDescent="0.2"/>
  <cols>
    <col min="1" max="1" customWidth="true" style="12" width="0.85546875" collapsed="false"/>
    <col min="2" max="2" customWidth="true" style="12" width="17.28515625" collapsed="false"/>
    <col min="3" max="3" customWidth="true" style="12" width="12.5703125" collapsed="false"/>
    <col min="4" max="5" customWidth="true" style="12" width="18.7109375" collapsed="false"/>
    <col min="6" max="6" customWidth="true" style="12" width="8.28515625" collapsed="false"/>
    <col min="7" max="7" customWidth="true" style="12" width="12.7109375" collapsed="false"/>
    <col min="8" max="8" customWidth="true" style="12" width="15.0" collapsed="false"/>
    <col min="9" max="9" customWidth="true" style="12" width="7.28515625" collapsed="false"/>
    <col min="10" max="16384" style="12" width="11.42578125" collapsed="false"/>
  </cols>
  <sheetData>
    <row customHeight="1" ht="20.100000000000001" r="1" spans="1:10" x14ac:dyDescent="0.2">
      <c r="B1" s="48" t="s">
        <v>287</v>
      </c>
      <c r="C1" s="70" t="s">
        <v>347</v>
      </c>
      <c r="G1" s="63" t="s">
        <v>369</v>
      </c>
      <c r="H1" s="165" t="s">
        <v>0</v>
      </c>
      <c r="J1" s="3" t="s">
        <v>350</v>
      </c>
    </row>
    <row customHeight="1" ht="30" r="2" spans="1:10" x14ac:dyDescent="0.2">
      <c r="B2" s="141" t="s">
        <v>288</v>
      </c>
      <c r="C2" s="70" t="s">
        <v>370</v>
      </c>
      <c r="G2" s="63" t="s">
        <v>349</v>
      </c>
      <c r="H2" s="72" t="s">
        <v>351</v>
      </c>
    </row>
    <row customHeight="1" ht="20.100000000000001" r="3" spans="1:10" x14ac:dyDescent="0.2">
      <c r="B3" s="71" t="s">
        <v>381</v>
      </c>
      <c r="C3" s="70" t="s">
        <v>3</v>
      </c>
    </row>
    <row customHeight="1" ht="20.100000000000001" r="4" spans="1:10" x14ac:dyDescent="0.2">
      <c r="B4" s="71" t="s">
        <v>382</v>
      </c>
      <c r="C4" s="70" t="s">
        <v>376</v>
      </c>
      <c r="D4" s="33"/>
      <c r="E4" s="33"/>
    </row>
    <row customFormat="1" customHeight="1" ht="20.100000000000001" r="5" s="25" spans="1:10" x14ac:dyDescent="0.2">
      <c r="B5" s="50" t="s">
        <v>348</v>
      </c>
      <c r="C5" s="70" t="s">
        <v>377</v>
      </c>
      <c r="D5" s="33"/>
      <c r="E5" s="33"/>
    </row>
    <row customHeight="1" ht="20.100000000000001" r="6" spans="1:10" x14ac:dyDescent="0.2">
      <c r="B6" s="71" t="s">
        <v>382</v>
      </c>
      <c r="C6" s="70" t="s">
        <v>372</v>
      </c>
      <c r="D6" s="33"/>
      <c r="E6" s="33"/>
      <c r="G6" s="25"/>
      <c r="H6" s="25"/>
    </row>
    <row customFormat="1" customHeight="1" ht="36.75" r="7" s="25" spans="1:10" x14ac:dyDescent="0.25">
      <c r="B7" s="182" t="s">
        <v>363</v>
      </c>
      <c r="C7" s="182"/>
      <c r="D7" s="182"/>
      <c r="E7" s="182"/>
      <c r="F7" s="182"/>
      <c r="G7" s="182"/>
      <c r="H7" s="182"/>
    </row>
    <row customFormat="1" customHeight="1" ht="21" r="8" s="25" spans="1:10" x14ac:dyDescent="0.2">
      <c r="B8" s="183" t="s">
        <v>367</v>
      </c>
      <c r="C8" s="183"/>
      <c r="D8" s="183"/>
      <c r="E8" s="183"/>
      <c r="F8" s="183"/>
      <c r="G8" s="183"/>
      <c r="H8" s="183"/>
    </row>
    <row customFormat="1" customHeight="1" hidden="1" ht="21" r="9" s="25" spans="1:10" x14ac:dyDescent="0.2">
      <c r="B9" s="69"/>
      <c r="C9" s="69"/>
      <c r="D9" s="69"/>
      <c r="E9" s="69"/>
      <c r="F9" s="69"/>
      <c r="G9" s="69"/>
      <c r="H9" s="68"/>
    </row>
    <row customHeight="1" ht="27" r="10" spans="1:10" x14ac:dyDescent="0.2">
      <c r="B10" s="29"/>
    </row>
    <row customHeight="1" ht="18" r="11" spans="1:10" x14ac:dyDescent="0.2">
      <c r="A11" s="4"/>
      <c r="B11" s="5"/>
      <c r="C11" s="5"/>
      <c r="D11" s="186"/>
      <c r="E11" s="186"/>
      <c r="F11" s="186"/>
      <c r="G11" s="186"/>
      <c r="H11" s="5"/>
    </row>
    <row customHeight="1" ht="36" r="12" spans="1:10" x14ac:dyDescent="0.2">
      <c r="A12" s="4"/>
      <c r="B12" s="162" t="s">
        <v>352</v>
      </c>
      <c r="C12" s="5"/>
      <c r="D12" s="191"/>
      <c r="E12" s="191"/>
      <c r="F12" s="191"/>
      <c r="G12" s="191"/>
      <c r="H12" s="191"/>
    </row>
    <row customFormat="1" ht="12.75" r="13" s="66" spans="1:10" x14ac:dyDescent="0.2">
      <c r="D13" s="185"/>
      <c r="E13" s="185"/>
      <c r="F13" s="185"/>
      <c r="G13" s="185"/>
    </row>
    <row customFormat="1" hidden="1" ht="12.75" r="14" s="66" spans="1:10" x14ac:dyDescent="0.2">
      <c r="D14" s="185"/>
      <c r="E14" s="185"/>
      <c r="F14" s="185"/>
      <c r="G14" s="185"/>
    </row>
    <row customFormat="1" hidden="1" ht="12.75" r="15" s="66" spans="1:10" x14ac:dyDescent="0.2">
      <c r="D15" s="185"/>
      <c r="E15" s="185"/>
      <c r="F15" s="185"/>
      <c r="G15" s="185"/>
    </row>
    <row customFormat="1" hidden="1" ht="12.75" r="16" s="66" spans="1:10" x14ac:dyDescent="0.2">
      <c r="D16" s="185"/>
      <c r="E16" s="185"/>
      <c r="F16" s="185"/>
      <c r="G16" s="185"/>
    </row>
    <row customFormat="1" hidden="1" ht="12.75" r="17" s="66" spans="1:16" x14ac:dyDescent="0.2">
      <c r="D17" s="185"/>
      <c r="E17" s="185"/>
      <c r="F17" s="185"/>
      <c r="G17" s="185"/>
    </row>
    <row customHeight="1" hidden="1" ht="20.100000000000001" r="18" spans="1:16" x14ac:dyDescent="0.2">
      <c r="A18" s="4"/>
      <c r="B18" s="6"/>
      <c r="C18" s="5"/>
      <c r="D18" s="7"/>
      <c r="E18" s="7"/>
      <c r="F18" s="7"/>
      <c r="G18" s="7"/>
      <c r="H18" s="5"/>
    </row>
    <row customHeight="1" ht="15" r="19" spans="1:16" x14ac:dyDescent="0.2">
      <c r="B19" s="6"/>
      <c r="C19" s="5"/>
      <c r="D19" s="7"/>
      <c r="E19" s="7"/>
      <c r="F19" s="7"/>
      <c r="G19" s="7"/>
      <c r="H19" s="5"/>
    </row>
    <row customHeight="1" ht="15" r="20" spans="1:16" x14ac:dyDescent="0.2">
      <c r="B20" s="6" t="s">
        <v>378</v>
      </c>
      <c r="C20" s="163"/>
      <c r="D20" s="7" t="s">
        <v>353</v>
      </c>
      <c r="E20" s="7" t="s">
        <v>354</v>
      </c>
      <c r="F20" s="7"/>
      <c r="G20" s="7"/>
      <c r="H20" s="5"/>
    </row>
    <row customHeight="1" ht="15" r="21" spans="1:16" x14ac:dyDescent="0.2">
      <c r="B21" s="6"/>
      <c r="C21" s="6" t="s">
        <v>328</v>
      </c>
      <c r="D21" s="7">
        <f>Validation!B5</f>
      </c>
      <c r="E21" s="7">
        <f>Validation!B6</f>
      </c>
      <c r="F21" s="7"/>
      <c r="G21" s="7"/>
      <c r="H21" s="5"/>
    </row>
    <row r="22">
      <c r="C22" t="s">
        <v>289</v>
      </c>
      <c r="D22">
        <f>Validation!B9</f>
      </c>
      <c r="E22">
        <f>Validation!B10</f>
      </c>
    </row>
    <row r="23">
      <c r="C23" t="s">
        <v>290</v>
      </c>
      <c r="D23">
        <f>Validation!B13</f>
      </c>
      <c r="E23">
        <f>Validation!B14</f>
      </c>
    </row>
    <row customFormat="1" customHeight="1" ht="15" r="24" s="25" spans="1:16" x14ac:dyDescent="0.2">
      <c r="B24" s="6"/>
      <c r="C24" s="5"/>
      <c r="D24" s="7"/>
      <c r="E24" s="7"/>
      <c r="F24" s="7"/>
      <c r="G24" s="7"/>
      <c r="H24" s="5"/>
    </row>
    <row customHeight="1" ht="15" r="25" spans="1:16" x14ac:dyDescent="0.2">
      <c r="B25" s="6"/>
      <c r="C25" s="5"/>
      <c r="D25" s="7"/>
      <c r="E25" s="7"/>
      <c r="F25" s="7"/>
      <c r="G25" s="7"/>
      <c r="H25" s="5"/>
    </row>
    <row customHeight="1" ht="15" r="26" spans="1:16" x14ac:dyDescent="0.2">
      <c r="B26" s="6"/>
      <c r="C26" s="5"/>
      <c r="D26" s="7"/>
      <c r="E26" s="7"/>
      <c r="F26" s="7"/>
      <c r="G26" s="7"/>
      <c r="H26" s="5"/>
      <c r="P26" s="2"/>
    </row>
    <row customFormat="1" customHeight="1" ht="53.25" r="27" s="25" spans="1:16" x14ac:dyDescent="0.2">
      <c r="B27" s="188" t="s">
        <v>379</v>
      </c>
      <c r="C27" s="189"/>
      <c r="D27" s="189"/>
      <c r="E27" s="189"/>
      <c r="F27" s="189"/>
      <c r="G27" s="189"/>
      <c r="H27" s="190"/>
    </row>
    <row customFormat="1" r="28" s="25" spans="1:16" x14ac:dyDescent="0.2">
      <c r="B28" s="16"/>
      <c r="C28" s="16"/>
      <c r="D28" s="16"/>
      <c r="E28" s="16"/>
      <c r="F28" s="16"/>
      <c r="G28" s="16"/>
      <c r="H28" s="16"/>
    </row>
    <row customFormat="1" customHeight="1" hidden="1" ht="21" r="29" s="25" spans="1:16" x14ac:dyDescent="0.2">
      <c r="B29" s="187" t="s">
        <v>5</v>
      </c>
      <c r="C29" s="187"/>
      <c r="D29" s="187"/>
      <c r="E29" s="187"/>
      <c r="F29" s="187"/>
      <c r="G29" s="187"/>
      <c r="H29" s="187"/>
    </row>
    <row customFormat="1" hidden="1" r="30" s="25" spans="1:16" x14ac:dyDescent="0.2">
      <c r="B30" s="19" t="s">
        <v>2</v>
      </c>
      <c r="C30" s="32"/>
      <c r="D30" s="32"/>
      <c r="E30" s="32"/>
      <c r="F30" s="32"/>
      <c r="G30" s="32"/>
      <c r="H30" s="32"/>
    </row>
    <row customFormat="1" customHeight="1" hidden="1" ht="21" r="31" s="25" spans="1:16" x14ac:dyDescent="0.2">
      <c r="B31" s="184" t="s">
        <v>1</v>
      </c>
      <c r="C31" s="184"/>
      <c r="D31" s="184"/>
      <c r="E31" s="184"/>
      <c r="F31" s="184"/>
      <c r="G31" s="184"/>
      <c r="H31" s="184"/>
    </row>
    <row hidden="1" r="32" spans="1:16" x14ac:dyDescent="0.2">
      <c r="B32" s="184" t="str">
        <f><![CDATA["unter Angabe Ihres Codes ("&H1&"), der Erhebung ("&B1&") und des Stichdatums ("&IF(ISTEXT(H2),H2,DAY(H2)&"."&MONTH(H2)&"."&YEAR(H2))&")."]]></f>
        <v>unter Angabe Ihres Codes (XXXXXX), der Erhebung (AURH_K) und des Stichdatums (jj.mm.aaaa).</v>
      </c>
      <c r="C32" s="184"/>
      <c r="D32" s="184"/>
      <c r="E32" s="184"/>
      <c r="F32" s="184"/>
      <c r="G32" s="184"/>
      <c r="H32" s="184"/>
    </row>
    <row customHeight="1" ht="15" r="33" spans="2:11" x14ac:dyDescent="0.2">
      <c r="B33" s="8"/>
      <c r="C33" s="9"/>
      <c r="D33" s="9"/>
      <c r="E33" s="9"/>
      <c r="F33" s="9"/>
      <c r="G33" s="9"/>
      <c r="H33" s="9"/>
    </row>
    <row customHeight="1" ht="21" r="34" spans="2:11" x14ac:dyDescent="0.2">
      <c r="B34" s="13" t="s">
        <v>355</v>
      </c>
      <c r="C34" s="15"/>
      <c r="D34" s="15"/>
      <c r="E34" s="15"/>
      <c r="F34" s="10" t="s">
        <v>380</v>
      </c>
      <c r="G34" s="14"/>
      <c r="H34" s="17" t="str">
        <f>HYPERLINK("mailto:forms@snb.ch?subject="&amp;H37&amp;" Commande de formules","forms@snb.ch")</f>
        <v>forms@snb.ch</v>
      </c>
    </row>
    <row r="35" spans="2:11" x14ac:dyDescent="0.2">
      <c r="B35" s="13" t="s">
        <v>356</v>
      </c>
      <c r="C35" s="15"/>
      <c r="D35" s="15"/>
      <c r="E35" s="15"/>
      <c r="F35" s="11" t="s">
        <v>357</v>
      </c>
      <c r="G35" s="14"/>
      <c r="H35" s="17" t="str">
        <f>HYPERLINK("mailto:statistik.erhebungen@snb.ch?subject="&amp;H37&amp;" Demande","statistik.erhebungen@snb.ch")</f>
        <v>statistik.erhebungen@snb.ch</v>
      </c>
    </row>
    <row r="36" spans="2:11" x14ac:dyDescent="0.2">
      <c r="B36" s="13" t="s">
        <v>358</v>
      </c>
      <c r="C36" s="15"/>
      <c r="D36" s="15"/>
      <c r="E36" s="15"/>
      <c r="F36" s="167" t="s">
        <v>383</v>
      </c>
      <c r="G36" s="168"/>
      <c r="H36" s="169" t="s">
        <v>384</v>
      </c>
      <c r="K36" s="1"/>
    </row>
    <row r="37" spans="2:11" x14ac:dyDescent="0.2">
      <c r="B37" s="13" t="s">
        <v>359</v>
      </c>
      <c r="C37" s="15"/>
      <c r="D37" s="15"/>
      <c r="E37" s="15"/>
      <c r="F37" s="11" t="s">
        <v>360</v>
      </c>
      <c r="G37" s="15"/>
      <c r="H37" s="11" t="str">
        <f><![CDATA[H1&" "&""&B1&" "&IF(ISTEXT(H2),H2,DAY(H2)&"."&MONTH(H2)&"."&YEAR(H2))]]></f>
        <v>XXXXXX AURH_K jj.mm.aaaa</v>
      </c>
      <c r="K37" s="1"/>
    </row>
    <row r="38" spans="2:11" x14ac:dyDescent="0.2">
      <c r="B38" s="13" t="s">
        <v>368</v>
      </c>
      <c r="C38" s="15"/>
      <c r="D38" s="15"/>
      <c r="E38" s="15"/>
      <c r="F38" s="164"/>
    </row>
    <row customFormat="1" r="39" s="25" spans="2:11" x14ac:dyDescent="0.2">
      <c r="B39" s="13"/>
      <c r="C39" s="15"/>
      <c r="D39" s="15"/>
      <c r="E39" s="15"/>
      <c r="F39" s="164"/>
    </row>
    <row customFormat="1" r="40" s="25" spans="2:11" x14ac:dyDescent="0.2">
      <c r="B40" s="13" t="s">
        <v>374</v>
      </c>
      <c r="C40" s="15"/>
      <c r="D40" s="15"/>
      <c r="E40" s="15"/>
      <c r="F40" s="164"/>
      <c r="H40" s="17" t="s">
        <v>76</v>
      </c>
    </row>
    <row customFormat="1" r="41" s="25" spans="2:11" x14ac:dyDescent="0.2">
      <c r="B41" s="13" t="s">
        <v>373</v>
      </c>
      <c r="C41" s="15"/>
      <c r="D41" s="15"/>
      <c r="E41" s="15"/>
      <c r="F41" s="164"/>
      <c r="H41" s="17" t="s">
        <v>77</v>
      </c>
    </row>
    <row customFormat="1" r="42" s="25" spans="2:11" x14ac:dyDescent="0.2">
      <c r="B42" s="13" t="s">
        <v>361</v>
      </c>
      <c r="C42" s="15"/>
      <c r="D42" s="15"/>
      <c r="E42" s="15"/>
      <c r="F42" s="164"/>
    </row>
    <row customFormat="1" r="43" s="25" spans="2:11" x14ac:dyDescent="0.2">
      <c r="B43" s="13" t="s">
        <v>375</v>
      </c>
      <c r="C43" s="15"/>
      <c r="D43" s="15"/>
      <c r="E43" s="15"/>
      <c r="F43" s="164"/>
    </row>
    <row customHeight="1" ht="12.95" r="44" spans="2:11" x14ac:dyDescent="0.2">
      <c r="B44" s="164"/>
      <c r="C44" s="18"/>
      <c r="D44" s="18"/>
      <c r="E44" s="18"/>
      <c r="F44" s="18"/>
      <c r="G44" s="18"/>
      <c r="H44" s="18"/>
    </row>
    <row r="47" spans="2:11" x14ac:dyDescent="0.2">
      <c r="B47" s="181"/>
      <c r="C47" s="181"/>
      <c r="D47" s="181"/>
      <c r="E47" s="181"/>
      <c r="F47" s="181"/>
      <c r="G47" s="181"/>
      <c r="H47" s="181"/>
    </row>
  </sheetData>
  <sheetProtection objects="true" scenarios="true" sheet="true" selectLockedCells="false" selectUnlockedCells="false" formatCells="true" formatColumns="true" formatRows="true" insertColumns="true" insertRows="true" insertHyperlinks="true" deleteColumns="true" deleteRows="true" sort="true" autoFilter="true" pivotTables="true"/>
  <customSheetViews>
    <customSheetView guid="{CB120B31-F776-4B30-B33D-0B8FCFE1E658}" hiddenRows="1" printArea="1" scale="80" showGridLines="0" showPageBreaks="1">
      <selection activeCell="H3" sqref="H3"/>
      <pageMargins bottom="0.59055118110236227" footer="0.31496062992125984" header="0.35433070866141736" left="0.62992125984251968" right="0.6692913385826772" top="1.1417322834645669"/>
      <printOptions horizontalCentered="1" verticalCentered="1"/>
      <pageSetup orientation="portrait" paperSize="9" r:id="rId1" scale="90"/>
      <headerFooter>
        <oddHeader>&amp;R&amp;G</oddHeader>
        <oddFooter>&amp;L&amp;8&amp;D - &amp;T</oddFooter>
      </headerFooter>
    </customSheetView>
  </customSheetViews>
  <mergeCells count="14">
    <mergeCell ref="B47:H47"/>
    <mergeCell ref="B7:H7"/>
    <mergeCell ref="B8:H8"/>
    <mergeCell ref="B31:H31"/>
    <mergeCell ref="B32:H32"/>
    <mergeCell ref="D17:G17"/>
    <mergeCell ref="D11:G11"/>
    <mergeCell ref="D13:G13"/>
    <mergeCell ref="D14:G14"/>
    <mergeCell ref="B29:H29"/>
    <mergeCell ref="B27:H27"/>
    <mergeCell ref="D15:G15"/>
    <mergeCell ref="D16:G16"/>
    <mergeCell ref="D12:H12"/>
  </mergeCells>
  <conditionalFormatting sqref="D12">
    <cfRule dxfId="2" priority="5" type="containsBlanks">
      <formula>LEN(TRIM(D12))=0</formula>
    </cfRule>
  </conditionalFormatting>
  <conditionalFormatting sqref="H2">
    <cfRule dxfId="1" operator="containsText" priority="2" text="jj.mm.aaaa" type="containsText">
      <formula>NOT(ISERROR(SEARCH("jj.mm.aaaa",H2)))</formula>
    </cfRule>
  </conditionalFormatting>
  <conditionalFormatting sqref="H1">
    <cfRule dxfId="0" operator="equal" priority="1" type="cellIs">
      <formula>"XXXXXX"</formula>
    </cfRule>
  </conditionalFormatting>
  <conditionalFormatting sqref="D21:D23">
    <cfRule type="expression" dxfId="24" priority="4">
      <formula>AND(D21=0,NOT(ISBLANK(D21)))</formula>
    </cfRule>
    <cfRule type="expression" dxfId="25" priority="5">
      <formula>D21&gt;0</formula>
    </cfRule>
  </conditionalFormatting>
  <conditionalFormatting sqref="D21:E23">
    <cfRule type="expression" dxfId="26" priority="6">
      <formula>AND(D21=0,NOT(ISBLANK(D21)))</formula>
    </cfRule>
    <cfRule type="expression" dxfId="27" priority="7">
      <formula>D21&gt;0</formula>
    </cfRule>
  </conditionalFormatting>
  <dataValidations count="1">
    <dataValidation allowBlank="1" showErrorMessage="1" showInputMessage="1" sqref="H1" type="custom">
      <formula1>AND(VALUE(I_SubjectId) &gt; 100000,VALUE(I_SubjectId) &lt; 1000000)</formula1>
    </dataValidation>
  </dataValidations>
  <hyperlinks>
    <hyperlink r:id="rId2" ref="H40"/>
    <hyperlink r:id="rId3" ref="H41"/>
    <hyperlink r:id="rId4" ref="H36"/>
  </hyperlinks>
  <printOptions horizontalCentered="1" verticalCentered="1"/>
  <pageMargins bottom="0.59055118110236227" footer="0.31496062992125984" header="0.35433070866141736" left="0.62992125984251968" right="0.6692913385826772" top="0.78740157480314965"/>
  <pageSetup orientation="portrait" paperSize="9" r:id="rId5" scale="85"/>
  <headerFooter>
    <oddHeader>&amp;R&amp;G</oddHeader>
    <oddFooter>&amp;L&amp;8&amp;D - &amp;T</oddFooter>
  </headerFooter>
  <legacyDrawingHF r:id="rId6"/>
</worksheet>
</file>

<file path=xl/worksheets/sheet10.xml><?xml version="1.0" encoding="utf-8"?>
<worksheet xmlns="http://schemas.openxmlformats.org/spreadsheetml/2006/main">
  <dimension ref="A1:D128"/>
  <sheetViews>
    <sheetView workbookViewId="0"/>
  </sheetViews>
  <sheetFormatPr defaultRowHeight="15.0"/>
  <cols>
    <col min="1" max="1" width="30.78125" customWidth="true"/>
    <col min="2" max="2" width="50.78125" customWidth="true"/>
    <col min="3" max="3" width="30.78125" customWidth="true"/>
  </cols>
  <sheetData>
    <row r="1">
      <c r="A1" t="s" s="203">
        <v>593</v>
      </c>
    </row>
    <row r="3">
      <c r="A3" t="s" s="202">
        <v>594</v>
      </c>
      <c r="B3" t="s" s="202">
        <v>595</v>
      </c>
      <c r="C3" t="s" s="202">
        <v>596</v>
      </c>
    </row>
    <row r="4">
      <c r="A4" t="s">
        <v>289</v>
      </c>
      <c r="B4" t="s">
        <v>597</v>
      </c>
      <c r="C4" t="s" s="204">
        <v>598</v>
      </c>
    </row>
    <row r="5">
      <c r="A5" t="s">
        <v>289</v>
      </c>
      <c r="B5" t="s">
        <v>599</v>
      </c>
      <c r="C5" t="s" s="204">
        <v>600</v>
      </c>
    </row>
    <row r="6">
      <c r="A6" t="s">
        <v>289</v>
      </c>
      <c r="B6" t="s">
        <v>601</v>
      </c>
      <c r="C6" t="s" s="204">
        <v>602</v>
      </c>
    </row>
    <row r="7">
      <c r="A7" t="s">
        <v>289</v>
      </c>
      <c r="B7" t="s">
        <v>603</v>
      </c>
      <c r="C7" t="s" s="204">
        <v>604</v>
      </c>
    </row>
    <row r="8">
      <c r="A8" t="s">
        <v>289</v>
      </c>
      <c r="B8" t="s">
        <v>605</v>
      </c>
      <c r="C8" t="s" s="204">
        <v>606</v>
      </c>
    </row>
    <row r="9">
      <c r="A9" t="s">
        <v>289</v>
      </c>
      <c r="B9" t="s">
        <v>607</v>
      </c>
      <c r="C9" t="s" s="204">
        <v>608</v>
      </c>
    </row>
    <row r="10">
      <c r="A10" t="s">
        <v>289</v>
      </c>
      <c r="B10" t="s">
        <v>609</v>
      </c>
      <c r="C10" t="s" s="204">
        <v>610</v>
      </c>
    </row>
    <row r="11">
      <c r="A11" t="s">
        <v>289</v>
      </c>
      <c r="B11" t="s">
        <v>611</v>
      </c>
      <c r="C11" t="s" s="204">
        <v>612</v>
      </c>
    </row>
    <row r="12">
      <c r="A12" t="s">
        <v>289</v>
      </c>
      <c r="B12" t="s">
        <v>613</v>
      </c>
      <c r="C12" t="s" s="204">
        <v>614</v>
      </c>
    </row>
    <row r="13">
      <c r="A13" t="s">
        <v>289</v>
      </c>
      <c r="B13" t="s">
        <v>615</v>
      </c>
      <c r="C13" t="s" s="204">
        <v>616</v>
      </c>
    </row>
    <row r="14">
      <c r="A14" t="s">
        <v>289</v>
      </c>
      <c r="B14" t="s">
        <v>617</v>
      </c>
      <c r="C14" t="s" s="204">
        <v>618</v>
      </c>
    </row>
    <row r="15">
      <c r="A15" t="s">
        <v>289</v>
      </c>
      <c r="B15" t="s">
        <v>619</v>
      </c>
      <c r="C15" t="s" s="204">
        <v>620</v>
      </c>
    </row>
    <row r="16">
      <c r="A16" t="s">
        <v>289</v>
      </c>
      <c r="B16" t="s">
        <v>621</v>
      </c>
      <c r="C16" t="s" s="204">
        <v>622</v>
      </c>
    </row>
    <row r="17">
      <c r="A17" t="s">
        <v>289</v>
      </c>
      <c r="B17" t="s">
        <v>623</v>
      </c>
      <c r="C17" t="s" s="204">
        <v>624</v>
      </c>
    </row>
    <row r="18">
      <c r="A18" t="s">
        <v>289</v>
      </c>
      <c r="B18" t="s">
        <v>625</v>
      </c>
      <c r="C18" t="s" s="204">
        <v>626</v>
      </c>
    </row>
    <row r="19">
      <c r="A19" t="s">
        <v>289</v>
      </c>
      <c r="B19" t="s">
        <v>627</v>
      </c>
      <c r="C19" t="s" s="204">
        <v>628</v>
      </c>
    </row>
    <row r="20">
      <c r="A20" t="s">
        <v>289</v>
      </c>
      <c r="B20" t="s">
        <v>629</v>
      </c>
      <c r="C20" t="s" s="204">
        <v>630</v>
      </c>
    </row>
    <row r="21">
      <c r="A21" t="s">
        <v>289</v>
      </c>
      <c r="B21" t="s">
        <v>631</v>
      </c>
      <c r="C21" t="s" s="204">
        <v>632</v>
      </c>
    </row>
    <row r="22">
      <c r="A22" t="s">
        <v>289</v>
      </c>
      <c r="B22" t="s">
        <v>633</v>
      </c>
      <c r="C22" t="s" s="204">
        <v>634</v>
      </c>
    </row>
    <row r="23">
      <c r="A23" t="s">
        <v>289</v>
      </c>
      <c r="B23" t="s">
        <v>635</v>
      </c>
      <c r="C23" t="s" s="204">
        <v>636</v>
      </c>
    </row>
    <row r="24">
      <c r="A24" t="s">
        <v>289</v>
      </c>
      <c r="B24" t="s">
        <v>637</v>
      </c>
      <c r="C24" t="s" s="204">
        <v>638</v>
      </c>
    </row>
    <row r="25">
      <c r="A25" t="s">
        <v>289</v>
      </c>
      <c r="B25" t="s">
        <v>639</v>
      </c>
      <c r="C25" t="s" s="204">
        <v>640</v>
      </c>
    </row>
    <row r="26">
      <c r="A26" t="s">
        <v>289</v>
      </c>
      <c r="B26" t="s">
        <v>641</v>
      </c>
      <c r="C26" t="s" s="204">
        <v>642</v>
      </c>
    </row>
    <row r="27">
      <c r="A27" t="s">
        <v>289</v>
      </c>
      <c r="B27" t="s">
        <v>643</v>
      </c>
      <c r="C27" t="s" s="204">
        <v>644</v>
      </c>
    </row>
    <row r="28">
      <c r="A28" t="s">
        <v>289</v>
      </c>
      <c r="B28" t="s">
        <v>645</v>
      </c>
      <c r="C28" t="s" s="204">
        <v>646</v>
      </c>
    </row>
    <row r="29">
      <c r="A29" t="s">
        <v>289</v>
      </c>
      <c r="B29" t="s">
        <v>647</v>
      </c>
      <c r="C29" t="s" s="204">
        <v>648</v>
      </c>
    </row>
    <row r="30">
      <c r="A30" t="s">
        <v>289</v>
      </c>
      <c r="B30" t="s">
        <v>649</v>
      </c>
      <c r="C30" t="s" s="204">
        <v>650</v>
      </c>
    </row>
    <row r="31">
      <c r="A31" t="s">
        <v>289</v>
      </c>
      <c r="B31" t="s">
        <v>651</v>
      </c>
      <c r="C31" t="s" s="204">
        <v>652</v>
      </c>
    </row>
    <row r="32">
      <c r="A32" t="s">
        <v>289</v>
      </c>
      <c r="B32" t="s">
        <v>653</v>
      </c>
      <c r="C32" t="s" s="204">
        <v>654</v>
      </c>
    </row>
    <row r="33">
      <c r="A33" t="s">
        <v>289</v>
      </c>
      <c r="B33" t="s">
        <v>655</v>
      </c>
      <c r="C33" t="s" s="204">
        <v>656</v>
      </c>
    </row>
    <row r="34">
      <c r="A34" t="s">
        <v>289</v>
      </c>
      <c r="B34" t="s">
        <v>657</v>
      </c>
      <c r="C34" t="s" s="204">
        <v>658</v>
      </c>
    </row>
    <row r="35">
      <c r="A35" t="s">
        <v>289</v>
      </c>
      <c r="B35" t="s">
        <v>659</v>
      </c>
      <c r="C35" t="s" s="204">
        <v>660</v>
      </c>
    </row>
    <row r="36">
      <c r="A36" t="s">
        <v>289</v>
      </c>
      <c r="B36" t="s">
        <v>661</v>
      </c>
      <c r="C36" t="s" s="204">
        <v>662</v>
      </c>
    </row>
    <row r="37">
      <c r="A37" t="s">
        <v>289</v>
      </c>
      <c r="B37" t="s">
        <v>663</v>
      </c>
      <c r="C37" t="s" s="204">
        <v>664</v>
      </c>
    </row>
    <row r="38">
      <c r="A38" t="s">
        <v>289</v>
      </c>
      <c r="B38" t="s">
        <v>665</v>
      </c>
      <c r="C38" t="s" s="204">
        <v>666</v>
      </c>
    </row>
    <row r="39">
      <c r="A39" t="s">
        <v>289</v>
      </c>
      <c r="B39" t="s">
        <v>667</v>
      </c>
      <c r="C39" t="s" s="204">
        <v>668</v>
      </c>
    </row>
    <row r="40">
      <c r="A40" t="s">
        <v>289</v>
      </c>
      <c r="B40" t="s">
        <v>669</v>
      </c>
      <c r="C40" t="s" s="204">
        <v>670</v>
      </c>
    </row>
    <row r="41">
      <c r="A41" t="s">
        <v>289</v>
      </c>
      <c r="B41" t="s">
        <v>671</v>
      </c>
      <c r="C41" t="s" s="204">
        <v>672</v>
      </c>
    </row>
    <row r="42">
      <c r="A42" t="s">
        <v>289</v>
      </c>
      <c r="B42" t="s">
        <v>673</v>
      </c>
      <c r="C42" t="s" s="204">
        <v>674</v>
      </c>
    </row>
    <row r="43">
      <c r="A43" t="s">
        <v>289</v>
      </c>
      <c r="B43" t="s">
        <v>675</v>
      </c>
      <c r="C43" t="s" s="204">
        <v>676</v>
      </c>
    </row>
    <row r="44">
      <c r="A44" t="s">
        <v>289</v>
      </c>
      <c r="B44" t="s">
        <v>677</v>
      </c>
      <c r="C44" t="s" s="204">
        <v>678</v>
      </c>
    </row>
    <row r="45">
      <c r="A45" t="s">
        <v>289</v>
      </c>
      <c r="B45" t="s">
        <v>679</v>
      </c>
      <c r="C45" t="s" s="204">
        <v>680</v>
      </c>
    </row>
    <row r="46">
      <c r="A46" t="s">
        <v>289</v>
      </c>
      <c r="B46" t="s">
        <v>681</v>
      </c>
      <c r="C46" t="s" s="204">
        <v>682</v>
      </c>
    </row>
    <row r="47">
      <c r="A47" t="s">
        <v>289</v>
      </c>
      <c r="B47" t="s">
        <v>683</v>
      </c>
      <c r="C47" t="s" s="204">
        <v>684</v>
      </c>
    </row>
    <row r="48">
      <c r="A48" t="s">
        <v>289</v>
      </c>
      <c r="B48" t="s">
        <v>685</v>
      </c>
      <c r="C48" t="s" s="204">
        <v>686</v>
      </c>
    </row>
    <row r="49">
      <c r="A49" t="s">
        <v>289</v>
      </c>
      <c r="B49" t="s">
        <v>687</v>
      </c>
      <c r="C49" t="s" s="204">
        <v>688</v>
      </c>
    </row>
    <row r="50">
      <c r="A50" t="s">
        <v>289</v>
      </c>
      <c r="B50" t="s">
        <v>689</v>
      </c>
      <c r="C50" t="s" s="204">
        <v>690</v>
      </c>
    </row>
    <row r="51">
      <c r="A51" t="s">
        <v>289</v>
      </c>
      <c r="B51" t="s">
        <v>691</v>
      </c>
      <c r="C51" t="s" s="204">
        <v>692</v>
      </c>
    </row>
    <row r="52">
      <c r="A52" t="s">
        <v>289</v>
      </c>
      <c r="B52" t="s">
        <v>693</v>
      </c>
      <c r="C52" t="s" s="204">
        <v>694</v>
      </c>
    </row>
    <row r="53">
      <c r="A53" t="s">
        <v>289</v>
      </c>
      <c r="B53" t="s">
        <v>695</v>
      </c>
      <c r="C53" t="s" s="204">
        <v>696</v>
      </c>
    </row>
    <row r="54">
      <c r="A54" t="s">
        <v>289</v>
      </c>
      <c r="B54" t="s">
        <v>697</v>
      </c>
      <c r="C54" t="s" s="204">
        <v>698</v>
      </c>
    </row>
    <row r="55">
      <c r="A55" t="s">
        <v>289</v>
      </c>
      <c r="B55" t="s">
        <v>699</v>
      </c>
      <c r="C55" t="s" s="204">
        <v>700</v>
      </c>
    </row>
    <row r="56">
      <c r="A56" t="s">
        <v>289</v>
      </c>
      <c r="B56" t="s">
        <v>701</v>
      </c>
      <c r="C56" t="s" s="204">
        <v>702</v>
      </c>
    </row>
    <row r="57">
      <c r="A57" t="s">
        <v>289</v>
      </c>
      <c r="B57" t="s">
        <v>703</v>
      </c>
      <c r="C57" t="s" s="204">
        <v>704</v>
      </c>
    </row>
    <row r="58">
      <c r="A58" t="s">
        <v>289</v>
      </c>
      <c r="B58" t="s">
        <v>705</v>
      </c>
      <c r="C58" t="s" s="204">
        <v>706</v>
      </c>
    </row>
    <row r="59">
      <c r="A59" t="s">
        <v>289</v>
      </c>
      <c r="B59" t="s">
        <v>707</v>
      </c>
      <c r="C59" t="s" s="204">
        <v>708</v>
      </c>
    </row>
    <row r="60">
      <c r="A60" t="s">
        <v>289</v>
      </c>
      <c r="B60" t="s">
        <v>709</v>
      </c>
      <c r="C60" t="s" s="204">
        <v>710</v>
      </c>
    </row>
    <row r="61">
      <c r="A61" t="s">
        <v>289</v>
      </c>
      <c r="B61" t="s">
        <v>711</v>
      </c>
      <c r="C61" t="s" s="204">
        <v>712</v>
      </c>
    </row>
    <row r="62">
      <c r="A62" t="s">
        <v>289</v>
      </c>
      <c r="B62" t="s">
        <v>713</v>
      </c>
      <c r="C62" t="s" s="204">
        <v>714</v>
      </c>
    </row>
    <row r="63">
      <c r="A63" t="s">
        <v>289</v>
      </c>
      <c r="B63" t="s">
        <v>715</v>
      </c>
      <c r="C63" t="s" s="204">
        <v>716</v>
      </c>
    </row>
    <row r="64">
      <c r="A64" t="s">
        <v>289</v>
      </c>
      <c r="B64" t="s">
        <v>717</v>
      </c>
      <c r="C64" t="s" s="204">
        <v>718</v>
      </c>
    </row>
    <row r="65">
      <c r="A65" t="s">
        <v>289</v>
      </c>
      <c r="B65" t="s">
        <v>719</v>
      </c>
      <c r="C65" t="s" s="204">
        <v>720</v>
      </c>
    </row>
    <row r="66">
      <c r="A66" t="s">
        <v>289</v>
      </c>
      <c r="B66" t="s">
        <v>721</v>
      </c>
      <c r="C66" t="s" s="204">
        <v>722</v>
      </c>
    </row>
    <row r="67">
      <c r="A67" t="s">
        <v>289</v>
      </c>
      <c r="B67" t="s">
        <v>723</v>
      </c>
      <c r="C67" t="s" s="204">
        <v>724</v>
      </c>
    </row>
    <row r="68">
      <c r="A68" t="s">
        <v>289</v>
      </c>
      <c r="B68" t="s">
        <v>725</v>
      </c>
      <c r="C68" t="s" s="204">
        <v>726</v>
      </c>
    </row>
    <row r="69">
      <c r="A69" t="s">
        <v>289</v>
      </c>
      <c r="B69" t="s">
        <v>727</v>
      </c>
      <c r="C69" t="s" s="204">
        <v>728</v>
      </c>
    </row>
    <row r="70">
      <c r="A70" t="s">
        <v>289</v>
      </c>
      <c r="B70" t="s">
        <v>729</v>
      </c>
      <c r="C70" t="s" s="204">
        <v>730</v>
      </c>
    </row>
    <row r="71">
      <c r="A71" t="s">
        <v>289</v>
      </c>
      <c r="B71" t="s">
        <v>731</v>
      </c>
      <c r="C71" t="s" s="204">
        <v>732</v>
      </c>
    </row>
    <row r="72">
      <c r="A72" t="s">
        <v>289</v>
      </c>
      <c r="B72" t="s">
        <v>733</v>
      </c>
      <c r="C72" t="s" s="204">
        <v>734</v>
      </c>
    </row>
    <row r="73">
      <c r="A73" t="s">
        <v>289</v>
      </c>
      <c r="B73" t="s">
        <v>735</v>
      </c>
      <c r="C73" t="s" s="204">
        <v>736</v>
      </c>
    </row>
    <row r="74">
      <c r="A74" t="s">
        <v>289</v>
      </c>
      <c r="B74" t="s">
        <v>737</v>
      </c>
      <c r="C74" t="s" s="204">
        <v>738</v>
      </c>
    </row>
    <row r="75">
      <c r="A75" t="s">
        <v>289</v>
      </c>
      <c r="B75" t="s">
        <v>739</v>
      </c>
      <c r="C75" t="s" s="204">
        <v>740</v>
      </c>
    </row>
    <row r="76">
      <c r="A76" t="s">
        <v>289</v>
      </c>
      <c r="B76" t="s">
        <v>741</v>
      </c>
      <c r="C76" t="s" s="204">
        <v>742</v>
      </c>
    </row>
    <row r="77">
      <c r="A77" t="s">
        <v>289</v>
      </c>
      <c r="B77" t="s">
        <v>743</v>
      </c>
      <c r="C77" t="s" s="204">
        <v>744</v>
      </c>
    </row>
    <row r="78">
      <c r="A78" t="s">
        <v>289</v>
      </c>
      <c r="B78" t="s">
        <v>745</v>
      </c>
      <c r="C78" t="s" s="204">
        <v>746</v>
      </c>
    </row>
    <row r="79">
      <c r="A79" t="s">
        <v>289</v>
      </c>
      <c r="B79" t="s">
        <v>747</v>
      </c>
      <c r="C79" t="s" s="204">
        <v>748</v>
      </c>
    </row>
    <row r="80">
      <c r="A80" t="s">
        <v>289</v>
      </c>
      <c r="B80" t="s">
        <v>749</v>
      </c>
      <c r="C80" t="s" s="204">
        <v>750</v>
      </c>
    </row>
    <row r="81">
      <c r="A81" t="s">
        <v>290</v>
      </c>
      <c r="B81" t="s">
        <v>751</v>
      </c>
      <c r="C81" t="s" s="204">
        <v>610</v>
      </c>
    </row>
    <row r="82">
      <c r="A82" t="s">
        <v>290</v>
      </c>
      <c r="B82" t="s">
        <v>752</v>
      </c>
      <c r="C82" t="s" s="204">
        <v>608</v>
      </c>
    </row>
    <row r="83">
      <c r="A83" t="s">
        <v>290</v>
      </c>
      <c r="B83" t="s">
        <v>753</v>
      </c>
      <c r="C83" t="s" s="204">
        <v>606</v>
      </c>
    </row>
    <row r="84">
      <c r="A84" t="s">
        <v>290</v>
      </c>
      <c r="B84" t="s">
        <v>754</v>
      </c>
      <c r="C84" t="s" s="204">
        <v>598</v>
      </c>
    </row>
    <row r="85">
      <c r="A85" t="s">
        <v>290</v>
      </c>
      <c r="B85" t="s">
        <v>755</v>
      </c>
      <c r="C85" t="s" s="204">
        <v>600</v>
      </c>
    </row>
    <row r="86">
      <c r="A86" t="s">
        <v>290</v>
      </c>
      <c r="B86" t="s">
        <v>756</v>
      </c>
      <c r="C86" t="s" s="204">
        <v>602</v>
      </c>
    </row>
    <row r="87">
      <c r="A87" t="s">
        <v>290</v>
      </c>
      <c r="B87" t="s">
        <v>757</v>
      </c>
      <c r="C87" t="s" s="204">
        <v>604</v>
      </c>
    </row>
    <row r="88">
      <c r="A88" t="s">
        <v>290</v>
      </c>
      <c r="B88" t="s">
        <v>758</v>
      </c>
      <c r="C88" t="s" s="204">
        <v>622</v>
      </c>
    </row>
    <row r="89">
      <c r="A89" t="s">
        <v>290</v>
      </c>
      <c r="B89" t="s">
        <v>759</v>
      </c>
      <c r="C89" t="s" s="204">
        <v>614</v>
      </c>
    </row>
    <row r="90">
      <c r="A90" t="s">
        <v>290</v>
      </c>
      <c r="B90" t="s">
        <v>760</v>
      </c>
      <c r="C90" t="s" s="204">
        <v>616</v>
      </c>
    </row>
    <row r="91">
      <c r="A91" t="s">
        <v>290</v>
      </c>
      <c r="B91" t="s">
        <v>761</v>
      </c>
      <c r="C91" t="s" s="204">
        <v>618</v>
      </c>
    </row>
    <row r="92">
      <c r="A92" t="s">
        <v>290</v>
      </c>
      <c r="B92" t="s">
        <v>762</v>
      </c>
      <c r="C92" t="s" s="204">
        <v>620</v>
      </c>
    </row>
    <row r="93">
      <c r="A93" t="s">
        <v>290</v>
      </c>
      <c r="B93" t="s">
        <v>763</v>
      </c>
      <c r="C93" t="s" s="204">
        <v>624</v>
      </c>
    </row>
    <row r="94">
      <c r="A94" t="s">
        <v>290</v>
      </c>
      <c r="B94" t="s">
        <v>764</v>
      </c>
      <c r="C94" t="s" s="204">
        <v>640</v>
      </c>
    </row>
    <row r="95">
      <c r="A95" t="s">
        <v>290</v>
      </c>
      <c r="B95" t="s">
        <v>765</v>
      </c>
      <c r="C95" t="s" s="204">
        <v>628</v>
      </c>
    </row>
    <row r="96">
      <c r="A96" t="s">
        <v>290</v>
      </c>
      <c r="B96" t="s">
        <v>766</v>
      </c>
      <c r="C96" t="s" s="204">
        <v>630</v>
      </c>
    </row>
    <row r="97">
      <c r="A97" t="s">
        <v>290</v>
      </c>
      <c r="B97" t="s">
        <v>767</v>
      </c>
      <c r="C97" t="s" s="204">
        <v>632</v>
      </c>
    </row>
    <row r="98">
      <c r="A98" t="s">
        <v>290</v>
      </c>
      <c r="B98" t="s">
        <v>768</v>
      </c>
      <c r="C98" t="s" s="204">
        <v>634</v>
      </c>
    </row>
    <row r="99">
      <c r="A99" t="s">
        <v>290</v>
      </c>
      <c r="B99" t="s">
        <v>769</v>
      </c>
      <c r="C99" t="s" s="204">
        <v>636</v>
      </c>
    </row>
    <row r="100">
      <c r="A100" t="s">
        <v>290</v>
      </c>
      <c r="B100" t="s">
        <v>770</v>
      </c>
      <c r="C100" t="s" s="204">
        <v>646</v>
      </c>
    </row>
    <row r="101">
      <c r="A101" t="s">
        <v>290</v>
      </c>
      <c r="B101" t="s">
        <v>771</v>
      </c>
      <c r="C101" t="s" s="204">
        <v>642</v>
      </c>
    </row>
    <row r="102">
      <c r="A102" t="s">
        <v>290</v>
      </c>
      <c r="B102" t="s">
        <v>772</v>
      </c>
      <c r="C102" t="s" s="204">
        <v>644</v>
      </c>
    </row>
    <row r="103">
      <c r="A103" t="s">
        <v>290</v>
      </c>
      <c r="B103" t="s">
        <v>773</v>
      </c>
      <c r="C103" t="s" s="204">
        <v>648</v>
      </c>
    </row>
    <row r="104">
      <c r="A104" t="s">
        <v>290</v>
      </c>
      <c r="B104" t="s">
        <v>774</v>
      </c>
      <c r="C104" t="s" s="204">
        <v>650</v>
      </c>
    </row>
    <row r="105">
      <c r="A105" t="s">
        <v>290</v>
      </c>
      <c r="B105" t="s">
        <v>775</v>
      </c>
      <c r="C105" t="s" s="204">
        <v>652</v>
      </c>
    </row>
    <row r="106">
      <c r="A106" t="s">
        <v>290</v>
      </c>
      <c r="B106" t="s">
        <v>776</v>
      </c>
      <c r="C106" t="s" s="204">
        <v>654</v>
      </c>
    </row>
    <row r="107">
      <c r="A107" t="s">
        <v>290</v>
      </c>
      <c r="B107" t="s">
        <v>777</v>
      </c>
      <c r="C107" t="s" s="204">
        <v>656</v>
      </c>
    </row>
    <row r="108">
      <c r="A108" t="s">
        <v>290</v>
      </c>
      <c r="B108" t="s">
        <v>778</v>
      </c>
      <c r="C108" t="s" s="204">
        <v>779</v>
      </c>
    </row>
    <row r="109">
      <c r="A109" t="s">
        <v>290</v>
      </c>
      <c r="B109" t="s">
        <v>780</v>
      </c>
      <c r="C109" t="s" s="204">
        <v>668</v>
      </c>
    </row>
    <row r="110">
      <c r="A110" t="s">
        <v>290</v>
      </c>
      <c r="B110" t="s">
        <v>781</v>
      </c>
      <c r="C110" t="s" s="204">
        <v>670</v>
      </c>
    </row>
    <row r="111">
      <c r="A111" t="s">
        <v>290</v>
      </c>
      <c r="B111" t="s">
        <v>782</v>
      </c>
      <c r="C111" t="s" s="204">
        <v>672</v>
      </c>
    </row>
    <row r="112">
      <c r="A112" t="s">
        <v>289</v>
      </c>
      <c r="B112" t="s">
        <v>783</v>
      </c>
      <c r="C112" t="s" s="204">
        <v>784</v>
      </c>
    </row>
    <row r="113">
      <c r="A113" t="s">
        <v>289</v>
      </c>
      <c r="B113" t="s">
        <v>785</v>
      </c>
      <c r="C113" t="s" s="204">
        <v>786</v>
      </c>
    </row>
    <row r="114">
      <c r="A114" t="s">
        <v>289</v>
      </c>
      <c r="B114" t="s">
        <v>787</v>
      </c>
      <c r="C114" t="s" s="204">
        <v>788</v>
      </c>
    </row>
    <row r="115">
      <c r="A115" t="s">
        <v>289</v>
      </c>
      <c r="B115" t="s">
        <v>789</v>
      </c>
      <c r="C115" t="s" s="204">
        <v>790</v>
      </c>
    </row>
    <row r="116">
      <c r="A116" t="s">
        <v>289</v>
      </c>
      <c r="B116" t="s">
        <v>791</v>
      </c>
      <c r="C116" t="s" s="204">
        <v>792</v>
      </c>
    </row>
    <row r="117">
      <c r="A117" t="s">
        <v>289</v>
      </c>
      <c r="B117" t="s">
        <v>793</v>
      </c>
      <c r="C117" t="s" s="204">
        <v>794</v>
      </c>
    </row>
    <row r="118">
      <c r="A118" t="s">
        <v>289</v>
      </c>
      <c r="B118" t="s">
        <v>795</v>
      </c>
      <c r="C118" t="s" s="204">
        <v>796</v>
      </c>
    </row>
    <row r="119">
      <c r="A119" t="s">
        <v>289</v>
      </c>
      <c r="B119" t="s">
        <v>797</v>
      </c>
      <c r="C119" t="s" s="204">
        <v>798</v>
      </c>
    </row>
    <row r="120">
      <c r="A120" t="s">
        <v>289</v>
      </c>
      <c r="B120" t="s">
        <v>799</v>
      </c>
      <c r="C120" t="s" s="204">
        <v>800</v>
      </c>
    </row>
    <row r="121">
      <c r="A121" t="s">
        <v>289</v>
      </c>
      <c r="B121" t="s">
        <v>801</v>
      </c>
      <c r="C121" t="s" s="204">
        <v>802</v>
      </c>
    </row>
    <row r="122">
      <c r="A122" t="s">
        <v>289</v>
      </c>
      <c r="B122" t="s">
        <v>803</v>
      </c>
      <c r="C122" t="s" s="204">
        <v>804</v>
      </c>
    </row>
    <row r="123">
      <c r="A123" t="s">
        <v>289</v>
      </c>
      <c r="B123" t="s">
        <v>805</v>
      </c>
      <c r="C123" t="s" s="204">
        <v>806</v>
      </c>
    </row>
    <row r="124">
      <c r="A124" t="s">
        <v>289</v>
      </c>
      <c r="B124" t="s">
        <v>807</v>
      </c>
      <c r="C124" t="s" s="204">
        <v>808</v>
      </c>
    </row>
    <row r="125">
      <c r="A125" t="s">
        <v>289</v>
      </c>
      <c r="B125" t="s">
        <v>809</v>
      </c>
      <c r="C125" t="s" s="204">
        <v>810</v>
      </c>
    </row>
    <row r="126">
      <c r="A126" t="s">
        <v>289</v>
      </c>
      <c r="B126" t="s">
        <v>811</v>
      </c>
      <c r="C126" t="s" s="204">
        <v>812</v>
      </c>
    </row>
    <row r="127">
      <c r="A127" t="s">
        <v>289</v>
      </c>
      <c r="B127" t="s">
        <v>813</v>
      </c>
      <c r="C127" t="s" s="204">
        <v>814</v>
      </c>
    </row>
    <row r="128">
      <c r="A128" t="s">
        <v>289</v>
      </c>
      <c r="B128" t="s">
        <v>815</v>
      </c>
      <c r="C128" t="s" s="204">
        <v>816</v>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3:C128"/>
  <hyperlinks>
    <hyperlink location="'AUH301'!K22" ref="C4"/>
    <hyperlink location="'AUH301'!K23" ref="C5"/>
    <hyperlink location="'AUH301'!K24" ref="C6"/>
    <hyperlink location="'AUH301'!K25" ref="C7"/>
    <hyperlink location="'AUH301'!K26" ref="C8"/>
    <hyperlink location="'AUH301'!K27" ref="C9"/>
    <hyperlink location="'AUH301'!K28" ref="C10"/>
    <hyperlink location="'AUH301'!K29" ref="C11"/>
    <hyperlink location="'AUH301'!K30" ref="C12"/>
    <hyperlink location="'AUH301'!K31" ref="C13"/>
    <hyperlink location="'AUH301'!K32" ref="C14"/>
    <hyperlink location="'AUH301'!K33" ref="C15"/>
    <hyperlink location="'AUH301'!K34" ref="C16"/>
    <hyperlink location="'AUH301'!K35" ref="C17"/>
    <hyperlink location="'AUH301'!K36" ref="C18"/>
    <hyperlink location="'AUH301'!K37" ref="C19"/>
    <hyperlink location="'AUH301'!K38" ref="C20"/>
    <hyperlink location="'AUH301'!K39" ref="C21"/>
    <hyperlink location="'AUH301'!K40" ref="C22"/>
    <hyperlink location="'AUH301'!K41" ref="C23"/>
    <hyperlink location="'AUH301'!K43" ref="C24"/>
    <hyperlink location="'AUH301'!K42" ref="C25"/>
    <hyperlink location="'AUH301'!K44" ref="C26"/>
    <hyperlink location="'AUH301'!K45" ref="C27"/>
    <hyperlink location="'AUH301'!K46" ref="C28"/>
    <hyperlink location="'AUH301'!K47" ref="C29"/>
    <hyperlink location="'AUH301'!K48" ref="C30"/>
    <hyperlink location="'AUH301'!K49" ref="C31"/>
    <hyperlink location="'AUH301'!K50" ref="C32"/>
    <hyperlink location="'AUH301'!K51" ref="C33"/>
    <hyperlink location="'AUH301'!K99" ref="C34"/>
    <hyperlink location="'AUH301'!K100" ref="C35"/>
    <hyperlink location="'AUH301'!K101" ref="C36"/>
    <hyperlink location="'AUH301'!K102" ref="C37"/>
    <hyperlink location="'AUH301'!K103" ref="C38"/>
    <hyperlink location="'AUH301'!K53" ref="C39"/>
    <hyperlink location="'AUH301'!K54" ref="C40"/>
    <hyperlink location="'AUH301'!K55" ref="C41"/>
    <hyperlink location="'AUH301'!K56" ref="C42"/>
    <hyperlink location="'AUH301'!K57" ref="C43"/>
    <hyperlink location="'AUH301'!K58" ref="C44"/>
    <hyperlink location="'AUH301'!K59" ref="C45"/>
    <hyperlink location="'AUH301'!K60" ref="C46"/>
    <hyperlink location="'AUH301'!K61" ref="C47"/>
    <hyperlink location="'AUH301'!K62" ref="C48"/>
    <hyperlink location="'AUH301'!K63" ref="C49"/>
    <hyperlink location="'AUH301'!K64" ref="C50"/>
    <hyperlink location="'AUH301'!K65" ref="C51"/>
    <hyperlink location="'AUH301'!K66" ref="C52"/>
    <hyperlink location="'AUH301'!K67" ref="C53"/>
    <hyperlink location="'AUH301'!K68" ref="C54"/>
    <hyperlink location="'AUH301'!K69" ref="C55"/>
    <hyperlink location="'AUH301'!K70" ref="C56"/>
    <hyperlink location="'AUH301'!K71" ref="C57"/>
    <hyperlink location="'AUH301'!K72" ref="C58"/>
    <hyperlink location="'AUH301'!K73" ref="C59"/>
    <hyperlink location="'AUH301'!K74" ref="C60"/>
    <hyperlink location="'AUH301'!K75" ref="C61"/>
    <hyperlink location="'AUH301'!K76" ref="C62"/>
    <hyperlink location="'AUH301'!K77" ref="C63"/>
    <hyperlink location="'AUH301'!K78" ref="C64"/>
    <hyperlink location="'AUH301'!K104" ref="C65"/>
    <hyperlink location="'AUH301'!K105" ref="C66"/>
    <hyperlink location="'AUH301'!K106" ref="C67"/>
    <hyperlink location="'AUH301'!K107" ref="C68"/>
    <hyperlink location="'AUH301'!K108" ref="C69"/>
    <hyperlink location="'AUH301'!K91" ref="C70"/>
    <hyperlink location="'AUH301'!K92" ref="C71"/>
    <hyperlink location="'AUH301'!K93" ref="C72"/>
    <hyperlink location="'AUH301'!K94" ref="C73"/>
    <hyperlink location="'AUH301'!K95" ref="C74"/>
    <hyperlink location="'AUH301'!K96" ref="C75"/>
    <hyperlink location="'AUH301'!K97" ref="C76"/>
    <hyperlink location="'AUH301'!K80" ref="C77"/>
    <hyperlink location="'AUH301'!K81" ref="C78"/>
    <hyperlink location="'AUH301'!K82" ref="C79"/>
    <hyperlink location="'AUH301'!K83" ref="C80"/>
    <hyperlink location="'AUH302'!K28" ref="C81"/>
    <hyperlink location="'AUH302'!K27" ref="C82"/>
    <hyperlink location="'AUH302'!K26" ref="C83"/>
    <hyperlink location="'AUH302'!K22" ref="C84"/>
    <hyperlink location="'AUH302'!K23" ref="C85"/>
    <hyperlink location="'AUH302'!K24" ref="C86"/>
    <hyperlink location="'AUH302'!K25" ref="C87"/>
    <hyperlink location="'AUH302'!K34" ref="C88"/>
    <hyperlink location="'AUH302'!K30" ref="C89"/>
    <hyperlink location="'AUH302'!K31" ref="C90"/>
    <hyperlink location="'AUH302'!K32" ref="C91"/>
    <hyperlink location="'AUH302'!K33" ref="C92"/>
    <hyperlink location="'AUH302'!K35" ref="C93"/>
    <hyperlink location="'AUH302'!K42" ref="C94"/>
    <hyperlink location="'AUH302'!K37" ref="C95"/>
    <hyperlink location="'AUH302'!K38" ref="C96"/>
    <hyperlink location="'AUH302'!K39" ref="C97"/>
    <hyperlink location="'AUH302'!K40" ref="C98"/>
    <hyperlink location="'AUH302'!K41" ref="C99"/>
    <hyperlink location="'AUH302'!K46" ref="C100"/>
    <hyperlink location="'AUH302'!K44" ref="C101"/>
    <hyperlink location="'AUH302'!K45" ref="C102"/>
    <hyperlink location="'AUH302'!K47" ref="C103"/>
    <hyperlink location="'AUH302'!K48" ref="C104"/>
    <hyperlink location="'AUH302'!K49" ref="C105"/>
    <hyperlink location="'AUH302'!K50" ref="C106"/>
    <hyperlink location="'AUH302'!K51" ref="C107"/>
    <hyperlink location="'AUH302'!K52" ref="C108"/>
    <hyperlink location="'AUH302'!K53" ref="C109"/>
    <hyperlink location="'AUH302'!K54" ref="C110"/>
    <hyperlink location="'AUH302'!K55" ref="C111"/>
    <hyperlink location="'AUH301'!K85" ref="C112"/>
    <hyperlink location="'AUH301'!K86" ref="C113"/>
    <hyperlink location="'AUH301'!K88" ref="C114"/>
    <hyperlink location="'AUH301'!K89" ref="C115"/>
    <hyperlink location="'AUH301'!K118" ref="C116"/>
    <hyperlink location="'AUH301'!K119" ref="C117"/>
    <hyperlink location="'AUH301'!K120" ref="C118"/>
    <hyperlink location="'AUH301'!K121" ref="C119"/>
    <hyperlink location="'AUH301'!K122" ref="C120"/>
    <hyperlink location="'AUH301'!K110" ref="C121"/>
    <hyperlink location="'AUH301'!K111" ref="C122"/>
    <hyperlink location="'AUH301'!K112" ref="C123"/>
    <hyperlink location="'AUH301'!K113" ref="C124"/>
    <hyperlink location="'AUH301'!K114" ref="C125"/>
    <hyperlink location="'AUH301'!K115" ref="C126"/>
    <hyperlink location="'AUH301'!K116" ref="C127"/>
    <hyperlink location="'AUH301'!K117" ref="C128"/>
  </hyperlinks>
  <pageMargins bottom="0.75" footer="0.3" header="0.3" left="0.7" right="0.7" top="0.75"/>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Tabelle4"/>
  <dimension ref="A1:W220"/>
  <sheetViews>
    <sheetView showGridLines="0" showRowColHeaders="0" showZeros="true" topLeftCell="B1" workbookViewId="0" zoomScale="80" zoomScaleNormal="80">
      <pane activePane="bottomRight" state="frozen" topLeftCell="K21" xSplit="9" ySplit="20"/>
      <selection activeCell="H1" sqref="H1"/>
      <selection activeCell="H1" pane="topRight" sqref="H1"/>
      <selection activeCell="H1" pane="bottomLeft" sqref="H1"/>
      <selection activeCell="K22" pane="bottomRight" sqref="K22"/>
    </sheetView>
  </sheetViews>
  <sheetFormatPr defaultColWidth="11.5703125" defaultRowHeight="12.75" x14ac:dyDescent="0.2"/>
  <cols>
    <col min="19" max="21" customWidth="true" style="20" width="11.7109375" collapsed="true"/>
    <col min="18" max="18" customWidth="true" style="20" width="12.78125" collapsed="true"/>
    <col min="17" max="17" customWidth="true" style="20" width="12.78125" collapsed="true"/>
    <col min="16" max="16" customWidth="true" style="20" width="12.78125" collapsed="true"/>
    <col min="15" max="15" customWidth="true" style="20" width="12.78125" collapsed="true"/>
    <col min="1" max="1" customWidth="true" hidden="true" style="20" width="1.85546875" collapsed="false"/>
    <col min="2" max="2" bestFit="true" customWidth="true" style="20" width="13.42578125" collapsed="false"/>
    <col min="3" max="3" customWidth="true" hidden="true" style="20" width="9.7109375" collapsed="false"/>
    <col min="4" max="4" customWidth="true" style="20" width="95.0" collapsed="false"/>
    <col min="5" max="5" customWidth="true" hidden="true" style="20" width="4.7109375" collapsed="false"/>
    <col min="6" max="6" customWidth="true" style="20" width="4.7109375" collapsed="false"/>
    <col min="7" max="7" customWidth="true" hidden="true" style="51" width="10.7109375" collapsed="false"/>
    <col min="8" max="9" customWidth="true" hidden="true" style="51" width="8.5703125" collapsed="false"/>
    <col min="10" max="10" customWidth="true" hidden="true" style="20" width="24.28515625" collapsed="false"/>
    <col min="11" max="11" customWidth="true" style="20" width="20.7109375" collapsed="false"/>
    <col min="12" max="12" customWidth="true" style="20" width="1.7109375" collapsed="false"/>
    <col min="13" max="13" customWidth="true" style="20" width="9.5703125" collapsed="false"/>
    <col min="14" max="14" customWidth="true" style="20" width="12.78125" collapsed="false"/>
    <col min="22" max="22" customWidth="true" style="73" width="11.7109375" collapsed="false"/>
    <col min="23" max="25" customWidth="true" style="20" width="11.7109375" collapsed="false"/>
    <col min="26" max="16384" style="20" width="11.5703125" collapsed="false"/>
  </cols>
  <sheetData>
    <row customHeight="1" ht="21.95" r="1" spans="1:22" x14ac:dyDescent="0.2">
      <c r="A1" s="21"/>
      <c r="B1" s="48" t="str">
        <f>I_ReportName</f>
        <v>AURH_K</v>
      </c>
      <c r="D1" s="16" t="s">
        <v>347</v>
      </c>
      <c r="E1" s="21"/>
      <c r="H1" s="52"/>
      <c r="I1" s="52"/>
      <c r="K1" s="192" t="s">
        <v>282</v>
      </c>
      <c r="L1" s="192"/>
      <c r="M1" s="192"/>
      <c r="N1" s="136"/>
      <c r="O1" s="136"/>
      <c r="P1" s="136"/>
      <c r="Q1" s="136"/>
      <c r="R1" s="136"/>
      <c r="S1" s="136"/>
      <c r="T1" s="136"/>
      <c r="U1" s="136"/>
      <c r="V1" s="136"/>
    </row>
    <row customHeight="1" ht="21.95" r="2" spans="1:22" x14ac:dyDescent="0.2">
      <c r="A2" s="21"/>
      <c r="B2" s="48" t="s">
        <v>289</v>
      </c>
      <c r="D2" s="16" t="s">
        <v>371</v>
      </c>
      <c r="E2" s="21"/>
      <c r="H2" s="52"/>
      <c r="I2" s="52"/>
      <c r="K2" s="77" t="s">
        <v>329</v>
      </c>
      <c r="L2" s="77"/>
      <c r="M2" s="77"/>
      <c r="N2" s="77"/>
      <c r="O2" s="77"/>
      <c r="P2" s="77"/>
      <c r="Q2" s="77"/>
    </row>
    <row customHeight="1" ht="21.95" r="3" spans="1:22" x14ac:dyDescent="0.2">
      <c r="A3" s="21"/>
      <c r="B3" s="48" t="str">
        <f>I_SubjectId</f>
        <v>XXXXXX</v>
      </c>
      <c r="D3" s="16" t="s">
        <v>369</v>
      </c>
      <c r="E3" s="21"/>
      <c r="H3" s="52"/>
      <c r="I3" s="52"/>
      <c r="K3" s="97" t="s">
        <v>285</v>
      </c>
      <c r="N3" s="28"/>
      <c r="O3" s="28"/>
      <c r="P3" s="28"/>
      <c r="Q3" s="28"/>
    </row>
    <row customHeight="1" ht="21.95" r="4" spans="1:22" x14ac:dyDescent="0.2">
      <c r="A4" s="24"/>
      <c r="B4" s="49" t="str">
        <f>I_ReferDate</f>
        <v>jj.mm.aaaa</v>
      </c>
      <c r="D4" s="16" t="s">
        <v>349</v>
      </c>
      <c r="E4" s="24"/>
      <c r="H4" s="52"/>
      <c r="I4" s="52"/>
      <c r="K4" s="78"/>
    </row>
    <row customFormat="1" customHeight="1" ht="20.100000000000001" r="5" s="26" spans="1:22" x14ac:dyDescent="0.2">
      <c r="A5" s="73"/>
      <c r="B5" s="73">
        <f>COUNTIFS(N26:S118,"*ERROR*")</f>
      </c>
      <c r="C5" s="73"/>
      <c r="D5" s="16" t="s">
        <v>353</v>
      </c>
      <c r="E5" s="73"/>
      <c r="F5" s="73"/>
      <c r="G5" s="53"/>
      <c r="H5" s="51"/>
      <c r="I5" s="51"/>
      <c r="J5" s="20"/>
      <c r="K5" s="73" t="s">
        <v>283</v>
      </c>
      <c r="L5" s="73"/>
      <c r="S5" s="20"/>
      <c r="T5" s="20"/>
      <c r="U5" s="20"/>
      <c r="V5" s="73"/>
    </row>
    <row customFormat="1" customHeight="1" ht="20.100000000000001" r="6" s="26" spans="1:22" x14ac:dyDescent="0.2">
      <c r="A6" s="73"/>
      <c r="B6" s="73">
        <f>COUNTIFS(N26:S118,"*WARNING*")</f>
      </c>
      <c r="C6" s="73"/>
      <c r="D6" s="16" t="s">
        <v>354</v>
      </c>
      <c r="E6" s="73"/>
      <c r="F6" s="73"/>
      <c r="G6" s="53"/>
      <c r="H6" s="51"/>
      <c r="I6" s="51"/>
      <c r="J6" s="20"/>
      <c r="K6" s="73"/>
      <c r="L6" s="73"/>
      <c r="S6" s="20"/>
      <c r="T6" s="20"/>
      <c r="U6" s="20"/>
      <c r="V6" s="73"/>
    </row>
    <row customHeight="1" hidden="1" ht="15" r="7" spans="1:22" x14ac:dyDescent="0.2">
      <c r="A7" s="73"/>
      <c r="B7" s="73"/>
      <c r="C7" s="73"/>
      <c r="D7" s="73"/>
      <c r="E7" s="73"/>
      <c r="F7" s="73"/>
      <c r="K7" s="73"/>
      <c r="L7" s="73"/>
    </row>
    <row customHeight="1" hidden="1" ht="15" r="8" spans="1:22" x14ac:dyDescent="0.2">
      <c r="A8" s="73"/>
      <c r="B8" s="73"/>
      <c r="C8" s="73"/>
      <c r="D8" s="73"/>
      <c r="E8" s="73"/>
      <c r="F8" s="73"/>
      <c r="K8" s="73"/>
      <c r="L8" s="73"/>
    </row>
    <row customHeight="1" hidden="1" ht="15" r="9" spans="1:22" x14ac:dyDescent="0.2">
      <c r="A9" s="73"/>
      <c r="B9" s="73"/>
      <c r="C9" s="73"/>
      <c r="D9" s="73"/>
      <c r="E9" s="73"/>
      <c r="F9" s="73"/>
      <c r="K9" s="73"/>
      <c r="L9" s="73"/>
    </row>
    <row customHeight="1" hidden="1" ht="15" r="10" spans="1:22" x14ac:dyDescent="0.2">
      <c r="A10" s="73"/>
      <c r="B10" s="73"/>
      <c r="C10" s="73"/>
      <c r="D10" s="73"/>
      <c r="E10" s="73"/>
      <c r="F10" s="73"/>
      <c r="K10" s="73"/>
      <c r="L10" s="73"/>
    </row>
    <row customHeight="1" hidden="1" ht="15" r="11" spans="1:22" x14ac:dyDescent="0.2">
      <c r="A11" s="73"/>
      <c r="B11" s="73"/>
      <c r="C11" s="73"/>
      <c r="D11" s="73"/>
      <c r="E11" s="73"/>
      <c r="F11" s="73"/>
      <c r="K11" s="73"/>
      <c r="L11" s="73"/>
    </row>
    <row customHeight="1" hidden="1" ht="15" r="12" spans="1:22" x14ac:dyDescent="0.2">
      <c r="A12" s="73"/>
      <c r="B12" s="73"/>
      <c r="C12" s="73"/>
      <c r="D12" s="73"/>
      <c r="E12" s="73"/>
      <c r="F12" s="73"/>
      <c r="K12" s="73"/>
      <c r="L12" s="73"/>
    </row>
    <row customHeight="1" hidden="1" ht="15" r="13" spans="1:22" x14ac:dyDescent="0.2">
      <c r="A13" s="73"/>
      <c r="B13" s="73"/>
      <c r="C13" s="73"/>
      <c r="D13" s="73"/>
      <c r="E13" s="73"/>
      <c r="F13" s="73"/>
      <c r="K13" s="73"/>
      <c r="L13" s="73"/>
    </row>
    <row customHeight="1" hidden="1" ht="15" r="14" spans="1:22" x14ac:dyDescent="0.2">
      <c r="A14" s="73"/>
      <c r="B14" s="73"/>
      <c r="C14" s="73"/>
      <c r="D14" s="73"/>
      <c r="E14" s="73"/>
      <c r="F14" s="73"/>
      <c r="K14" s="73"/>
      <c r="L14" s="73"/>
    </row>
    <row customHeight="1" ht="15" r="15" spans="1:22" x14ac:dyDescent="0.2">
      <c r="A15" s="73"/>
      <c r="B15" s="73"/>
      <c r="C15" s="73"/>
      <c r="D15" s="73"/>
      <c r="E15" s="73"/>
      <c r="F15" s="73"/>
      <c r="K15" s="73"/>
      <c r="L15" s="73"/>
    </row>
    <row customHeight="1" ht="29.25" r="16" spans="1:22" x14ac:dyDescent="0.2">
      <c r="A16" s="30"/>
      <c r="B16" s="30"/>
      <c r="C16" s="30"/>
      <c r="D16" s="31"/>
      <c r="E16" s="30"/>
      <c r="F16" s="38"/>
      <c r="G16" s="149"/>
      <c r="H16" s="149"/>
      <c r="I16" s="149"/>
      <c r="J16" s="150"/>
      <c r="K16" s="75"/>
      <c r="L16" s="38"/>
    </row>
    <row customHeight="1" hidden="1" ht="28.5" r="17" spans="1:22" x14ac:dyDescent="0.2">
      <c r="A17" s="24"/>
      <c r="B17" s="24"/>
      <c r="C17" s="24"/>
      <c r="D17" s="35"/>
      <c r="E17" s="24"/>
      <c r="F17" s="39"/>
      <c r="G17" s="52"/>
      <c r="H17" s="52"/>
      <c r="I17" s="52"/>
      <c r="J17" s="151"/>
      <c r="K17" s="64"/>
      <c r="L17" s="39"/>
    </row>
    <row r="18" spans="1:22" x14ac:dyDescent="0.2">
      <c r="A18" s="36"/>
      <c r="B18" s="178" t="s">
        <v>405</v>
      </c>
      <c r="C18" s="36"/>
      <c r="D18" s="37"/>
      <c r="E18" s="36"/>
      <c r="F18" s="61"/>
      <c r="G18" s="152"/>
      <c r="H18" s="152"/>
      <c r="I18" s="152"/>
      <c r="J18" s="153"/>
      <c r="K18" s="60" t="str">
        <f>SUBSTITUTE(ADDRESS(1,COLUMN(),4),1,)</f>
        <v>K</v>
      </c>
      <c r="L18" s="39"/>
      <c r="T18" s="27"/>
    </row>
    <row customHeight="1" hidden="1" ht="18" r="19" spans="1:22" x14ac:dyDescent="0.2">
      <c r="A19" s="73"/>
      <c r="C19" s="73"/>
      <c r="D19" s="73"/>
      <c r="E19" s="73"/>
      <c r="F19" s="60"/>
      <c r="G19" s="67"/>
      <c r="H19" s="67"/>
      <c r="I19" s="67"/>
      <c r="J19" s="154"/>
      <c r="K19" s="74"/>
      <c r="L19" s="39"/>
    </row>
    <row customHeight="1" hidden="1" ht="18" r="20" spans="1:22" x14ac:dyDescent="0.2">
      <c r="A20" s="73"/>
      <c r="C20" s="73"/>
      <c r="D20" s="73"/>
      <c r="E20" s="73"/>
      <c r="F20" s="60"/>
      <c r="G20" s="67"/>
      <c r="H20" s="67"/>
      <c r="I20" s="67"/>
      <c r="J20" s="154"/>
      <c r="K20" s="34"/>
      <c r="L20" s="39"/>
    </row>
    <row customFormat="1" customHeight="1" ht="24.95" r="21" s="43" spans="1:22" x14ac:dyDescent="0.2">
      <c r="A21" s="45"/>
      <c r="B21" s="95" t="s">
        <v>4</v>
      </c>
      <c r="C21" s="86"/>
      <c r="D21" s="92" t="s">
        <v>183</v>
      </c>
      <c r="E21" s="45"/>
      <c r="F21" s="60"/>
      <c r="G21" s="67"/>
      <c r="H21" s="67"/>
      <c r="I21" s="67"/>
      <c r="J21" s="155"/>
      <c r="K21" s="42"/>
      <c r="L21" s="60"/>
      <c r="T21" s="46"/>
      <c r="V21" s="73"/>
    </row>
    <row customHeight="1" ht="20.100000000000001" r="22" spans="1:22" x14ac:dyDescent="0.2">
      <c r="A22" s="73"/>
      <c r="B22" s="119">
        <v>1.1000000000000001</v>
      </c>
      <c r="C22" s="73"/>
      <c r="D22" s="80" t="s">
        <v>179</v>
      </c>
      <c r="E22" s="73"/>
      <c r="F22" s="60">
        <f>ROW()</f>
        <v>22</v>
      </c>
      <c r="G22" s="67"/>
      <c r="H22" s="67"/>
      <c r="I22" s="67"/>
      <c r="J22" s="155"/>
      <c r="K22" s="40"/>
      <c r="L22" s="60"/>
      <c r="T22" s="73"/>
    </row>
    <row customHeight="1" ht="20.100000000000001" r="23" spans="1:22" x14ac:dyDescent="0.2">
      <c r="A23" s="73"/>
      <c r="B23" s="119">
        <v>1.2</v>
      </c>
      <c r="C23" s="73"/>
      <c r="D23" s="79" t="s">
        <v>180</v>
      </c>
      <c r="E23" s="73"/>
      <c r="F23" s="60">
        <f>ROW()</f>
        <v>23</v>
      </c>
      <c r="G23" s="67"/>
      <c r="H23" s="67"/>
      <c r="I23" s="67"/>
      <c r="J23" s="155"/>
      <c r="K23" s="40"/>
      <c r="L23" s="60"/>
      <c r="T23" s="73"/>
    </row>
    <row customHeight="1" ht="20.100000000000001" r="24" spans="1:22" x14ac:dyDescent="0.2">
      <c r="A24" s="73"/>
      <c r="B24" s="120">
        <v>1.3</v>
      </c>
      <c r="C24" s="73"/>
      <c r="D24" s="79" t="s">
        <v>181</v>
      </c>
      <c r="E24" s="73"/>
      <c r="F24" s="60">
        <f>ROW()</f>
        <v>24</v>
      </c>
      <c r="G24" s="67"/>
      <c r="H24" s="67"/>
      <c r="I24" s="67"/>
      <c r="J24" s="155"/>
      <c r="K24" s="40"/>
      <c r="L24" s="60"/>
      <c r="T24" s="73"/>
    </row>
    <row customHeight="1" ht="20.100000000000001" r="25" spans="1:22" x14ac:dyDescent="0.2">
      <c r="A25" s="73"/>
      <c r="B25" s="120">
        <v>1.4</v>
      </c>
      <c r="C25" s="73"/>
      <c r="D25" s="79" t="s">
        <v>182</v>
      </c>
      <c r="E25" s="73"/>
      <c r="F25" s="60">
        <f>ROW()</f>
        <v>25</v>
      </c>
      <c r="G25" s="67"/>
      <c r="H25" s="67"/>
      <c r="I25" s="67"/>
      <c r="J25" s="155"/>
      <c r="K25" s="40"/>
      <c r="L25" s="60"/>
      <c r="T25" s="73"/>
    </row>
    <row customHeight="1" ht="20.100000000000001" r="26" spans="1:22" x14ac:dyDescent="0.2">
      <c r="A26" s="73"/>
      <c r="B26" s="119">
        <v>1.5</v>
      </c>
      <c r="C26" s="73"/>
      <c r="D26" s="80" t="s">
        <v>184</v>
      </c>
      <c r="E26" s="73"/>
      <c r="F26" s="60">
        <f>ROW()</f>
        <v>26</v>
      </c>
      <c r="G26" s="67"/>
      <c r="H26" s="67"/>
      <c r="I26" s="67"/>
      <c r="J26" s="155"/>
      <c r="K26" s="40"/>
      <c r="L26" s="60"/>
      <c r="N26" s="200">
        <f>IF(ABS(K26-(K27+K29))&lt;=0.5,"OK","K26: ERROR")</f>
      </c>
      <c r="T26" s="73"/>
    </row>
    <row customHeight="1" ht="20.100000000000001" r="27" spans="1:22" x14ac:dyDescent="0.2">
      <c r="A27" s="166"/>
      <c r="B27" s="170" t="s">
        <v>385</v>
      </c>
      <c r="C27" s="171"/>
      <c r="D27" s="172" t="s">
        <v>242</v>
      </c>
      <c r="E27" s="166"/>
      <c r="F27" s="60">
        <f>ROW()</f>
        <v>27</v>
      </c>
      <c r="G27" s="67"/>
      <c r="H27" s="67"/>
      <c r="I27" s="67"/>
      <c r="J27" s="173"/>
      <c r="K27" s="40"/>
      <c r="L27" s="60"/>
      <c r="N27" s="200">
        <f>IF(K27-SUM(K28)&gt;=-0.5,"OK","K27: WARNING")</f>
      </c>
      <c r="T27" s="166"/>
      <c r="V27" s="166"/>
    </row>
    <row customHeight="1" ht="20.100000000000001" r="28" spans="1:22" x14ac:dyDescent="0.2">
      <c r="A28" s="166"/>
      <c r="B28" s="174" t="s">
        <v>387</v>
      </c>
      <c r="C28" s="171"/>
      <c r="D28" s="175" t="s">
        <v>388</v>
      </c>
      <c r="E28" s="166"/>
      <c r="F28" s="60">
        <f>ROW()</f>
        <v>28</v>
      </c>
      <c r="G28" s="67"/>
      <c r="H28" s="67"/>
      <c r="I28" s="67"/>
      <c r="J28" s="173"/>
      <c r="K28" s="40"/>
      <c r="L28" s="60"/>
      <c r="T28" s="166"/>
      <c r="V28" s="166"/>
    </row>
    <row customHeight="1" ht="20.100000000000001" r="29" spans="1:22" x14ac:dyDescent="0.2">
      <c r="A29" s="166"/>
      <c r="B29" s="170" t="s">
        <v>390</v>
      </c>
      <c r="C29" s="171"/>
      <c r="D29" s="172" t="s">
        <v>245</v>
      </c>
      <c r="E29" s="166"/>
      <c r="F29" s="60">
        <f>ROW()</f>
        <v>29</v>
      </c>
      <c r="G29" s="67"/>
      <c r="H29" s="67"/>
      <c r="I29" s="67"/>
      <c r="J29" s="173"/>
      <c r="K29" s="40"/>
      <c r="L29" s="60"/>
      <c r="N29" s="200">
        <f>IF(K29-SUM(K30)&gt;=-0.5,"OK","K29: WARNING")</f>
      </c>
      <c r="T29" s="166"/>
      <c r="V29" s="166"/>
    </row>
    <row customHeight="1" ht="20.100000000000001" r="30" spans="1:22" x14ac:dyDescent="0.2">
      <c r="A30" s="166"/>
      <c r="B30" s="174" t="s">
        <v>392</v>
      </c>
      <c r="C30" s="171"/>
      <c r="D30" s="175" t="s">
        <v>388</v>
      </c>
      <c r="E30" s="166"/>
      <c r="F30" s="60">
        <f>ROW()</f>
        <v>30</v>
      </c>
      <c r="G30" s="67"/>
      <c r="H30" s="67"/>
      <c r="I30" s="67"/>
      <c r="J30" s="173"/>
      <c r="K30" s="40"/>
      <c r="L30" s="60"/>
      <c r="T30" s="166"/>
      <c r="V30" s="166"/>
    </row>
    <row customHeight="1" ht="20.100000000000001" r="31" spans="1:22" x14ac:dyDescent="0.2">
      <c r="A31" s="73"/>
      <c r="B31" s="119" t="s">
        <v>8</v>
      </c>
      <c r="C31" s="73"/>
      <c r="D31" s="80" t="s">
        <v>185</v>
      </c>
      <c r="E31" s="73"/>
      <c r="F31" s="60">
        <f>ROW()</f>
        <v>31</v>
      </c>
      <c r="G31" s="67"/>
      <c r="H31" s="67"/>
      <c r="I31" s="67"/>
      <c r="J31" s="155"/>
      <c r="K31" s="40"/>
      <c r="L31" s="60"/>
      <c r="T31" s="73"/>
    </row>
    <row customFormat="1" customHeight="1" ht="20.100000000000001" r="32" s="43" spans="1:22" x14ac:dyDescent="0.2">
      <c r="A32" s="45"/>
      <c r="B32" s="119">
        <v>1.7</v>
      </c>
      <c r="C32" s="73"/>
      <c r="D32" s="79" t="s">
        <v>186</v>
      </c>
      <c r="E32" s="45"/>
      <c r="F32" s="60">
        <f>ROW()</f>
        <v>32</v>
      </c>
      <c r="G32" s="67"/>
      <c r="H32" s="67"/>
      <c r="I32" s="67"/>
      <c r="J32" s="155"/>
      <c r="K32" s="40"/>
      <c r="L32" s="60"/>
      <c r="T32" s="45"/>
      <c r="V32" s="73"/>
    </row>
    <row customHeight="1" ht="20.100000000000001" r="33" spans="1:22" x14ac:dyDescent="0.2">
      <c r="A33" s="73"/>
      <c r="B33" s="119">
        <v>1.8</v>
      </c>
      <c r="C33" s="73"/>
      <c r="D33" s="79" t="s">
        <v>187</v>
      </c>
      <c r="E33" s="73"/>
      <c r="F33" s="60">
        <f>ROW()</f>
        <v>33</v>
      </c>
      <c r="G33" s="67"/>
      <c r="H33" s="67"/>
      <c r="I33" s="67"/>
      <c r="J33" s="155"/>
      <c r="K33" s="40"/>
      <c r="L33" s="60"/>
      <c r="T33" s="73"/>
    </row>
    <row customHeight="1" ht="20.100000000000001" r="34" spans="1:22" x14ac:dyDescent="0.2">
      <c r="A34" s="73"/>
      <c r="B34" s="119" t="s">
        <v>9</v>
      </c>
      <c r="C34" s="73"/>
      <c r="D34" s="79" t="s">
        <v>246</v>
      </c>
      <c r="E34" s="73"/>
      <c r="F34" s="60">
        <f>ROW()</f>
        <v>34</v>
      </c>
      <c r="G34" s="67"/>
      <c r="H34" s="67"/>
      <c r="I34" s="67"/>
      <c r="J34" s="155"/>
      <c r="K34" s="40"/>
      <c r="L34" s="60"/>
      <c r="N34" s="200">
        <f>IF(K34-SUM(K36,K35)&gt;=-0.5,"OK","K34: WARNING")</f>
      </c>
      <c r="T34" s="73"/>
    </row>
    <row customHeight="1" ht="20.100000000000001" r="35" spans="1:22" x14ac:dyDescent="0.2">
      <c r="A35" s="73"/>
      <c r="B35" s="119" t="s">
        <v>10</v>
      </c>
      <c r="C35" s="73"/>
      <c r="D35" s="102" t="s">
        <v>195</v>
      </c>
      <c r="E35" s="73"/>
      <c r="F35" s="60">
        <f>ROW()</f>
        <v>35</v>
      </c>
      <c r="G35" s="67"/>
      <c r="H35" s="67"/>
      <c r="I35" s="67"/>
      <c r="J35" s="155"/>
      <c r="K35" s="40"/>
      <c r="L35" s="60"/>
      <c r="T35" s="73"/>
    </row>
    <row customHeight="1" ht="20.100000000000001" r="36" spans="1:22" x14ac:dyDescent="0.2">
      <c r="A36" s="166"/>
      <c r="B36" s="170" t="s">
        <v>394</v>
      </c>
      <c r="C36" s="171"/>
      <c r="D36" s="176" t="s">
        <v>395</v>
      </c>
      <c r="E36" s="166"/>
      <c r="F36" s="60">
        <f>ROW()</f>
        <v>36</v>
      </c>
      <c r="G36" s="67"/>
      <c r="H36" s="67"/>
      <c r="I36" s="67"/>
      <c r="J36" s="173"/>
      <c r="K36" s="40"/>
      <c r="L36" s="60"/>
      <c r="T36" s="166"/>
      <c r="V36" s="166"/>
    </row>
    <row customHeight="1" ht="20.100000000000001" r="37" spans="1:22" x14ac:dyDescent="0.2">
      <c r="A37" s="73"/>
      <c r="B37" s="119" t="s">
        <v>11</v>
      </c>
      <c r="C37" s="73"/>
      <c r="D37" s="79" t="s">
        <v>188</v>
      </c>
      <c r="E37" s="73"/>
      <c r="F37" s="60">
        <f>ROW()</f>
        <v>37</v>
      </c>
      <c r="G37" s="67"/>
      <c r="H37" s="67"/>
      <c r="I37" s="67"/>
      <c r="J37" s="155"/>
      <c r="K37" s="40"/>
      <c r="L37" s="60"/>
      <c r="T37" s="73"/>
    </row>
    <row customHeight="1" ht="20.100000000000001" r="38" spans="1:22" x14ac:dyDescent="0.2">
      <c r="A38" s="73"/>
      <c r="B38" s="119" t="s">
        <v>12</v>
      </c>
      <c r="C38" s="73"/>
      <c r="D38" s="80" t="s">
        <v>293</v>
      </c>
      <c r="E38" s="73"/>
      <c r="F38" s="60">
        <f>ROW()</f>
        <v>38</v>
      </c>
      <c r="G38" s="67"/>
      <c r="H38" s="67"/>
      <c r="I38" s="67"/>
      <c r="J38" s="155"/>
      <c r="K38" s="40"/>
      <c r="L38" s="60"/>
      <c r="T38" s="73"/>
    </row>
    <row customHeight="1" ht="20.100000000000001" r="39" spans="1:22" x14ac:dyDescent="0.2">
      <c r="A39" s="73"/>
      <c r="B39" s="119" t="s">
        <v>13</v>
      </c>
      <c r="C39" s="73"/>
      <c r="D39" s="80" t="s">
        <v>247</v>
      </c>
      <c r="E39" s="73"/>
      <c r="F39" s="60">
        <f>ROW()</f>
        <v>39</v>
      </c>
      <c r="G39" s="67"/>
      <c r="H39" s="67"/>
      <c r="I39" s="67"/>
      <c r="J39" s="155"/>
      <c r="K39" s="40"/>
      <c r="L39" s="60"/>
      <c r="N39" s="200">
        <f>IF(ABS(K39-(K40+K41+K43+K42))&lt;=0.5,"OK","K39: ERROR")</f>
      </c>
      <c r="T39" s="73"/>
    </row>
    <row customHeight="1" ht="20.100000000000001" r="40" spans="1:22" x14ac:dyDescent="0.2">
      <c r="A40" s="73"/>
      <c r="B40" s="119" t="s">
        <v>14</v>
      </c>
      <c r="C40" s="73"/>
      <c r="D40" s="102" t="s">
        <v>194</v>
      </c>
      <c r="E40" s="73"/>
      <c r="F40" s="60">
        <f>ROW()</f>
        <v>40</v>
      </c>
      <c r="G40" s="67"/>
      <c r="H40" s="67"/>
      <c r="I40" s="67"/>
      <c r="J40" s="155"/>
      <c r="K40" s="40"/>
      <c r="L40" s="60"/>
      <c r="T40" s="73"/>
    </row>
    <row customHeight="1" ht="20.100000000000001" r="41" spans="1:22" x14ac:dyDescent="0.2">
      <c r="A41" s="73"/>
      <c r="B41" s="119" t="s">
        <v>15</v>
      </c>
      <c r="C41" s="73"/>
      <c r="D41" s="102" t="s">
        <v>193</v>
      </c>
      <c r="E41" s="73"/>
      <c r="F41" s="60">
        <f>ROW()</f>
        <v>41</v>
      </c>
      <c r="G41" s="67"/>
      <c r="H41" s="67"/>
      <c r="I41" s="67"/>
      <c r="J41" s="155"/>
      <c r="K41" s="40"/>
      <c r="L41" s="60"/>
      <c r="T41" s="73"/>
    </row>
    <row customFormat="1" customHeight="1" ht="20.100000000000001" r="42" s="43" spans="1:22" x14ac:dyDescent="0.2">
      <c r="A42" s="45"/>
      <c r="B42" s="119" t="s">
        <v>16</v>
      </c>
      <c r="C42" s="73"/>
      <c r="D42" s="103" t="s">
        <v>192</v>
      </c>
      <c r="E42" s="45"/>
      <c r="F42" s="60">
        <f>ROW()</f>
        <v>42</v>
      </c>
      <c r="G42" s="67"/>
      <c r="H42" s="67"/>
      <c r="I42" s="67"/>
      <c r="J42" s="155"/>
      <c r="K42" s="40"/>
      <c r="L42" s="60"/>
      <c r="T42" s="45"/>
      <c r="V42" s="73"/>
    </row>
    <row customHeight="1" ht="20.100000000000001" r="43" spans="1:22" x14ac:dyDescent="0.2">
      <c r="A43" s="73"/>
      <c r="B43" s="119" t="s">
        <v>17</v>
      </c>
      <c r="C43" s="73"/>
      <c r="D43" s="102" t="s">
        <v>301</v>
      </c>
      <c r="E43" s="73"/>
      <c r="F43" s="60">
        <f>ROW()</f>
        <v>43</v>
      </c>
      <c r="G43" s="67"/>
      <c r="H43" s="67"/>
      <c r="I43" s="67"/>
      <c r="J43" s="155"/>
      <c r="K43" s="40"/>
      <c r="L43" s="60"/>
      <c r="T43" s="73"/>
    </row>
    <row customHeight="1" ht="20.100000000000001" r="44" spans="1:22" x14ac:dyDescent="0.2">
      <c r="A44" s="73"/>
      <c r="B44" s="120">
        <v>1.1299999999999999</v>
      </c>
      <c r="C44" s="73"/>
      <c r="D44" s="79" t="s">
        <v>248</v>
      </c>
      <c r="E44" s="73"/>
      <c r="F44" s="60">
        <f>ROW()</f>
        <v>44</v>
      </c>
      <c r="G44" s="67"/>
      <c r="H44" s="67"/>
      <c r="I44" s="67"/>
      <c r="J44" s="155"/>
      <c r="K44" s="40"/>
      <c r="L44" s="60"/>
      <c r="N44" s="200">
        <f>IF(K44-SUM(K45,K46)&gt;=-0.5,"OK","K44: WARNING")</f>
      </c>
      <c r="T44" s="73"/>
    </row>
    <row customHeight="1" ht="20.100000000000001" r="45" spans="1:22" x14ac:dyDescent="0.2">
      <c r="A45" s="73"/>
      <c r="B45" s="120" t="s">
        <v>18</v>
      </c>
      <c r="C45" s="73"/>
      <c r="D45" s="102" t="s">
        <v>196</v>
      </c>
      <c r="E45" s="73"/>
      <c r="F45" s="60">
        <f>ROW()</f>
        <v>45</v>
      </c>
      <c r="G45" s="67"/>
      <c r="H45" s="67"/>
      <c r="I45" s="67"/>
      <c r="J45" s="155"/>
      <c r="K45" s="40"/>
      <c r="L45" s="60"/>
      <c r="T45" s="73"/>
    </row>
    <row customHeight="1" ht="20.100000000000001" r="46" spans="1:22" x14ac:dyDescent="0.2">
      <c r="A46" s="73"/>
      <c r="B46" s="120" t="s">
        <v>19</v>
      </c>
      <c r="C46" s="73"/>
      <c r="D46" s="102" t="s">
        <v>197</v>
      </c>
      <c r="E46" s="73"/>
      <c r="F46" s="60">
        <f>ROW()</f>
        <v>46</v>
      </c>
      <c r="G46" s="67"/>
      <c r="H46" s="67"/>
      <c r="I46" s="67"/>
      <c r="J46" s="155"/>
      <c r="K46" s="40"/>
      <c r="L46" s="60"/>
      <c r="T46" s="73"/>
    </row>
    <row customHeight="1" ht="20.100000000000001" r="47" spans="1:22" x14ac:dyDescent="0.2">
      <c r="A47" s="73"/>
      <c r="B47" s="119">
        <v>1.1399999999999999</v>
      </c>
      <c r="C47" s="73"/>
      <c r="D47" s="80" t="s">
        <v>189</v>
      </c>
      <c r="E47" s="73"/>
      <c r="F47" s="60">
        <f>ROW()</f>
        <v>47</v>
      </c>
      <c r="G47" s="67"/>
      <c r="H47" s="67"/>
      <c r="I47" s="67"/>
      <c r="J47" s="155"/>
      <c r="K47" s="40"/>
      <c r="L47" s="60"/>
      <c r="T47" s="73"/>
    </row>
    <row customHeight="1" ht="20.100000000000001" r="48" spans="1:22" x14ac:dyDescent="0.2">
      <c r="A48" s="73"/>
      <c r="B48" s="119">
        <v>1.1499999999999999</v>
      </c>
      <c r="C48" s="73"/>
      <c r="D48" s="79" t="s">
        <v>190</v>
      </c>
      <c r="E48" s="73"/>
      <c r="F48" s="60">
        <f>ROW()</f>
        <v>48</v>
      </c>
      <c r="G48" s="67"/>
      <c r="H48" s="67"/>
      <c r="I48" s="67"/>
      <c r="J48" s="155"/>
      <c r="K48" s="40"/>
      <c r="L48" s="60"/>
      <c r="T48" s="73"/>
    </row>
    <row customFormat="1" customHeight="1" ht="24" r="49" s="43" spans="1:22" x14ac:dyDescent="0.2">
      <c r="A49" s="45"/>
      <c r="B49" s="121" t="s">
        <v>20</v>
      </c>
      <c r="C49" s="83"/>
      <c r="D49" s="104" t="s">
        <v>191</v>
      </c>
      <c r="E49" s="45"/>
      <c r="F49" s="60">
        <f>ROW()</f>
        <v>49</v>
      </c>
      <c r="G49" s="67"/>
      <c r="H49" s="67"/>
      <c r="I49" s="67"/>
      <c r="J49" s="155"/>
      <c r="K49" s="40"/>
      <c r="L49" s="60"/>
      <c r="N49" s="200">
        <f>IF(ABS(K49-SUM(K38,K34,K23,K33,K25,K22,K31,K26,K44,K48,K37,K39,K47,K32,K24))&lt;=0.5,"OK","K49: ERROR")</f>
      </c>
      <c r="O49" s="200">
        <f>IF(K49&gt;0,"OK","K49: ERROR")</f>
      </c>
      <c r="P49" s="200">
        <f>IF(K49-K50&gt;=-0.5,"OK","K49: WARNING")</f>
      </c>
      <c r="Q49" s="200">
        <f>IF(IF(K49&lt;&gt;0,NOT(K49=K50),TRUE),"OK","K49: WARNING")</f>
      </c>
      <c r="R49" s="200">
        <f>IF(ABS(K49-K76)&lt;=0.5,"OK","K49: ERROR")</f>
      </c>
      <c r="S49" s="200">
        <f>IF(K49-SUM(K100,K103,K102,K99,K101)&gt;=-0.5,"OK","K49: WARNING")</f>
      </c>
      <c r="T49" s="45"/>
      <c r="V49" s="73"/>
    </row>
    <row customHeight="1" ht="20.100000000000001" r="50" spans="1:22" x14ac:dyDescent="0.2">
      <c r="A50" s="73"/>
      <c r="B50" s="119" t="s">
        <v>21</v>
      </c>
      <c r="C50" s="73"/>
      <c r="D50" s="90" t="s">
        <v>213</v>
      </c>
      <c r="E50" s="73"/>
      <c r="F50" s="60">
        <f>ROW()</f>
        <v>50</v>
      </c>
      <c r="G50" s="67"/>
      <c r="H50" s="67"/>
      <c r="I50" s="67"/>
      <c r="J50" s="155"/>
      <c r="K50" s="40"/>
      <c r="L50" s="60"/>
      <c r="N50" s="200">
        <f>IF(K50-SUM(K51)&gt;=-0.5,"OK","K50: WARNING")</f>
      </c>
      <c r="T50" s="73"/>
    </row>
    <row customHeight="1" ht="20.100000000000001" r="51" spans="1:22" x14ac:dyDescent="0.2">
      <c r="A51" s="73"/>
      <c r="B51" s="122" t="s">
        <v>22</v>
      </c>
      <c r="C51" s="73"/>
      <c r="D51" s="91" t="s">
        <v>198</v>
      </c>
      <c r="E51" s="73"/>
      <c r="F51" s="60">
        <f>ROW()</f>
        <v>51</v>
      </c>
      <c r="G51" s="67"/>
      <c r="H51" s="67"/>
      <c r="I51" s="67"/>
      <c r="J51" s="155"/>
      <c r="K51" s="40"/>
      <c r="L51" s="60"/>
      <c r="T51" s="73"/>
    </row>
    <row customFormat="1" customHeight="1" ht="24.95" r="52" s="43" spans="1:22" x14ac:dyDescent="0.2">
      <c r="A52" s="45"/>
      <c r="B52" s="95" t="s">
        <v>6</v>
      </c>
      <c r="C52" s="86"/>
      <c r="D52" s="107" t="s">
        <v>199</v>
      </c>
      <c r="E52" s="45"/>
      <c r="F52" s="60"/>
      <c r="G52" s="67"/>
      <c r="H52" s="67"/>
      <c r="I52" s="67"/>
      <c r="J52" s="155"/>
      <c r="K52" s="42"/>
      <c r="L52" s="60"/>
      <c r="T52" s="46"/>
      <c r="V52" s="73"/>
    </row>
    <row customHeight="1" ht="20.100000000000001" r="53" spans="1:22" x14ac:dyDescent="0.2">
      <c r="A53" s="73"/>
      <c r="B53" s="122" t="s">
        <v>23</v>
      </c>
      <c r="C53" s="73"/>
      <c r="D53" s="105" t="s">
        <v>200</v>
      </c>
      <c r="E53" s="73"/>
      <c r="F53" s="60">
        <f>ROW()</f>
        <v>53</v>
      </c>
      <c r="G53" s="67"/>
      <c r="H53" s="67"/>
      <c r="I53" s="67"/>
      <c r="J53" s="155"/>
      <c r="K53" s="40"/>
      <c r="L53" s="60"/>
      <c r="T53" s="73"/>
    </row>
    <row customHeight="1" ht="20.100000000000001" r="54" spans="1:22" x14ac:dyDescent="0.2">
      <c r="A54" s="73"/>
      <c r="B54" s="122" t="s">
        <v>24</v>
      </c>
      <c r="C54" s="73"/>
      <c r="D54" s="82" t="s">
        <v>201</v>
      </c>
      <c r="E54" s="73"/>
      <c r="F54" s="60">
        <f>ROW()</f>
        <v>54</v>
      </c>
      <c r="G54" s="67"/>
      <c r="H54" s="67"/>
      <c r="I54" s="67"/>
      <c r="J54" s="155"/>
      <c r="K54" s="40"/>
      <c r="L54" s="60"/>
      <c r="T54" s="73"/>
    </row>
    <row customHeight="1" ht="20.100000000000001" r="55" spans="1:22" x14ac:dyDescent="0.2">
      <c r="A55" s="73"/>
      <c r="B55" s="122" t="s">
        <v>25</v>
      </c>
      <c r="C55" s="73"/>
      <c r="D55" s="108" t="s">
        <v>202</v>
      </c>
      <c r="E55" s="73"/>
      <c r="F55" s="60">
        <f>ROW()</f>
        <v>55</v>
      </c>
      <c r="G55" s="67"/>
      <c r="H55" s="67"/>
      <c r="I55" s="67"/>
      <c r="J55" s="155"/>
      <c r="K55" s="40"/>
      <c r="L55" s="60"/>
      <c r="T55" s="73"/>
    </row>
    <row customHeight="1" ht="23.25" r="56" spans="1:22" x14ac:dyDescent="0.2">
      <c r="A56" s="73"/>
      <c r="B56" s="119">
        <v>2.4</v>
      </c>
      <c r="C56" s="45"/>
      <c r="D56" s="88" t="s">
        <v>203</v>
      </c>
      <c r="E56" s="73"/>
      <c r="F56" s="60">
        <f>ROW()</f>
        <v>56</v>
      </c>
      <c r="G56" s="67"/>
      <c r="H56" s="67"/>
      <c r="I56" s="67"/>
      <c r="J56" s="155"/>
      <c r="K56" s="40"/>
      <c r="L56" s="60"/>
      <c r="T56" s="73"/>
    </row>
    <row customHeight="1" ht="23.25" r="57" spans="1:22" x14ac:dyDescent="0.2">
      <c r="A57" s="73"/>
      <c r="B57" s="119">
        <v>2.5</v>
      </c>
      <c r="C57" s="45"/>
      <c r="D57" s="88" t="s">
        <v>204</v>
      </c>
      <c r="E57" s="73"/>
      <c r="F57" s="60">
        <f>ROW()</f>
        <v>57</v>
      </c>
      <c r="G57" s="67"/>
      <c r="H57" s="67"/>
      <c r="I57" s="67"/>
      <c r="J57" s="155"/>
      <c r="K57" s="40"/>
      <c r="L57" s="60"/>
      <c r="T57" s="73"/>
    </row>
    <row customFormat="1" customHeight="1" ht="20.100000000000001" r="58" s="43" spans="1:22" x14ac:dyDescent="0.2">
      <c r="A58" s="45"/>
      <c r="B58" s="119">
        <v>2.6</v>
      </c>
      <c r="C58" s="73"/>
      <c r="D58" s="88" t="s">
        <v>205</v>
      </c>
      <c r="E58" s="45"/>
      <c r="F58" s="60">
        <f>ROW()</f>
        <v>58</v>
      </c>
      <c r="G58" s="67"/>
      <c r="H58" s="67"/>
      <c r="I58" s="67"/>
      <c r="J58" s="155"/>
      <c r="K58" s="40"/>
      <c r="L58" s="60"/>
      <c r="T58" s="45"/>
      <c r="V58" s="73"/>
    </row>
    <row customHeight="1" ht="20.100000000000001" r="59" spans="1:22" x14ac:dyDescent="0.2">
      <c r="A59" s="73"/>
      <c r="B59" s="119">
        <v>2.7</v>
      </c>
      <c r="C59" s="73"/>
      <c r="D59" s="88" t="s">
        <v>206</v>
      </c>
      <c r="E59" s="73"/>
      <c r="F59" s="60">
        <f>ROW()</f>
        <v>59</v>
      </c>
      <c r="G59" s="67"/>
      <c r="H59" s="67"/>
      <c r="I59" s="67"/>
      <c r="J59" s="155"/>
      <c r="K59" s="40"/>
      <c r="L59" s="60"/>
      <c r="T59" s="73"/>
    </row>
    <row customHeight="1" ht="20.100000000000001" r="60" spans="1:22" x14ac:dyDescent="0.2">
      <c r="A60" s="73"/>
      <c r="B60" s="119">
        <v>2.8</v>
      </c>
      <c r="C60" s="73"/>
      <c r="D60" s="88" t="s">
        <v>207</v>
      </c>
      <c r="E60" s="73"/>
      <c r="F60" s="60">
        <f>ROW()</f>
        <v>60</v>
      </c>
      <c r="G60" s="67"/>
      <c r="H60" s="67"/>
      <c r="I60" s="67"/>
      <c r="J60" s="155"/>
      <c r="K60" s="40"/>
      <c r="L60" s="60"/>
      <c r="N60" s="200">
        <f>IF(ABS(K60-SUM(K62,K61))&lt;=0.5,"OK","K60: ERROR")</f>
      </c>
      <c r="T60" s="73"/>
    </row>
    <row customHeight="1" ht="20.100000000000001" r="61" spans="1:22" x14ac:dyDescent="0.2">
      <c r="A61" s="166"/>
      <c r="B61" s="174" t="s">
        <v>397</v>
      </c>
      <c r="C61" s="171"/>
      <c r="D61" s="176" t="s">
        <v>398</v>
      </c>
      <c r="E61" s="166"/>
      <c r="F61" s="60">
        <f>ROW()</f>
        <v>61</v>
      </c>
      <c r="G61" s="67"/>
      <c r="H61" s="67"/>
      <c r="I61" s="67"/>
      <c r="J61" s="173"/>
      <c r="K61" s="40"/>
      <c r="L61" s="60"/>
      <c r="T61" s="166"/>
      <c r="V61" s="166"/>
    </row>
    <row customHeight="1" ht="20.100000000000001" r="62" spans="1:22" x14ac:dyDescent="0.2">
      <c r="A62" s="166"/>
      <c r="B62" s="174" t="s">
        <v>400</v>
      </c>
      <c r="C62" s="171"/>
      <c r="D62" s="176" t="s">
        <v>401</v>
      </c>
      <c r="E62" s="166"/>
      <c r="F62" s="60">
        <f>ROW()</f>
        <v>62</v>
      </c>
      <c r="G62" s="67"/>
      <c r="H62" s="67"/>
      <c r="I62" s="67"/>
      <c r="J62" s="173"/>
      <c r="K62" s="40"/>
      <c r="L62" s="60"/>
      <c r="T62" s="166"/>
      <c r="V62" s="166"/>
    </row>
    <row customHeight="1" ht="20.100000000000001" r="63" spans="1:22" x14ac:dyDescent="0.2">
      <c r="A63" s="73"/>
      <c r="B63" s="119">
        <v>2.9</v>
      </c>
      <c r="C63" s="73"/>
      <c r="D63" s="89" t="s">
        <v>188</v>
      </c>
      <c r="E63" s="73"/>
      <c r="F63" s="60">
        <f>ROW()</f>
        <v>63</v>
      </c>
      <c r="G63" s="67"/>
      <c r="H63" s="67"/>
      <c r="I63" s="67"/>
      <c r="J63" s="155"/>
      <c r="K63" s="40"/>
      <c r="L63" s="60"/>
      <c r="T63" s="73"/>
    </row>
    <row customHeight="1" ht="20.100000000000001" r="64" spans="1:22" x14ac:dyDescent="0.2">
      <c r="A64" s="21"/>
      <c r="B64" s="119" t="s">
        <v>26</v>
      </c>
      <c r="C64" s="73"/>
      <c r="D64" s="89" t="s">
        <v>208</v>
      </c>
      <c r="E64" s="21"/>
      <c r="F64" s="60">
        <f>ROW()</f>
        <v>64</v>
      </c>
      <c r="G64" s="67"/>
      <c r="H64" s="67"/>
      <c r="I64" s="67"/>
      <c r="J64" s="155"/>
      <c r="K64" s="40"/>
      <c r="L64" s="60"/>
    </row>
    <row customHeight="1" ht="20.100000000000001" r="65" spans="1:22" x14ac:dyDescent="0.2">
      <c r="A65" s="22"/>
      <c r="B65" s="119">
        <v>2.11</v>
      </c>
      <c r="C65" s="73"/>
      <c r="D65" s="89" t="s">
        <v>209</v>
      </c>
      <c r="E65" s="22"/>
      <c r="F65" s="60">
        <f>ROW()</f>
        <v>65</v>
      </c>
      <c r="G65" s="67"/>
      <c r="H65" s="67"/>
      <c r="I65" s="67"/>
      <c r="J65" s="155"/>
      <c r="K65" s="40"/>
      <c r="L65" s="60"/>
    </row>
    <row customFormat="1" customHeight="1" ht="20.100000000000001" r="66" s="43" spans="1:22" x14ac:dyDescent="0.2">
      <c r="A66" s="44"/>
      <c r="B66" s="144" t="s">
        <v>31</v>
      </c>
      <c r="C66" s="73"/>
      <c r="D66" s="105" t="s">
        <v>210</v>
      </c>
      <c r="E66" s="44"/>
      <c r="F66" s="60">
        <f>ROW()</f>
        <v>66</v>
      </c>
      <c r="G66" s="67"/>
      <c r="H66" s="67"/>
      <c r="I66" s="67"/>
      <c r="J66" s="155"/>
      <c r="K66" s="40"/>
      <c r="L66" s="60"/>
      <c r="V66" s="73"/>
    </row>
    <row customHeight="1" ht="20.100000000000001" r="67" spans="1:22" x14ac:dyDescent="0.2">
      <c r="B67" s="144" t="s">
        <v>32</v>
      </c>
      <c r="C67" s="73"/>
      <c r="D67" s="105" t="s">
        <v>211</v>
      </c>
      <c r="F67" s="60">
        <f>ROW()</f>
        <v>67</v>
      </c>
      <c r="G67" s="67"/>
      <c r="H67" s="67"/>
      <c r="I67" s="67"/>
      <c r="J67" s="155"/>
      <c r="K67" s="40"/>
      <c r="L67" s="60"/>
      <c r="N67" s="200">
        <f>IF(OR(NOT(K67&lt;&gt;0),K67&gt;=0),"OK","K67: ERROR")</f>
      </c>
    </row>
    <row customHeight="1" ht="20.100000000000001" r="68" spans="1:22" x14ac:dyDescent="0.2">
      <c r="B68" s="144" t="s">
        <v>33</v>
      </c>
      <c r="C68" s="73"/>
      <c r="D68" s="105" t="s">
        <v>294</v>
      </c>
      <c r="F68" s="60">
        <f>ROW()</f>
        <v>68</v>
      </c>
      <c r="G68" s="67"/>
      <c r="H68" s="67"/>
      <c r="I68" s="67"/>
      <c r="J68" s="155"/>
      <c r="K68" s="40"/>
      <c r="L68" s="60"/>
      <c r="N68" s="200">
        <f>IF(K68-SUM(K69)&gt;=-0.5,"OK","K68: WARNING")</f>
      </c>
    </row>
    <row customHeight="1" ht="20.100000000000001" r="69" spans="1:22" x14ac:dyDescent="0.2">
      <c r="B69" s="145" t="s">
        <v>27</v>
      </c>
      <c r="C69" s="73"/>
      <c r="D69" s="90" t="s">
        <v>364</v>
      </c>
      <c r="F69" s="60">
        <f>ROW()</f>
        <v>69</v>
      </c>
      <c r="G69" s="67"/>
      <c r="H69" s="67"/>
      <c r="I69" s="67"/>
      <c r="J69" s="155"/>
      <c r="K69" s="40"/>
      <c r="L69" s="60"/>
    </row>
    <row customHeight="1" ht="20.100000000000001" r="70" spans="1:22" x14ac:dyDescent="0.2">
      <c r="B70" s="145">
        <v>2.15</v>
      </c>
      <c r="C70" s="73"/>
      <c r="D70" s="105" t="s">
        <v>295</v>
      </c>
      <c r="F70" s="60">
        <f>ROW()</f>
        <v>70</v>
      </c>
      <c r="G70" s="156"/>
      <c r="H70" s="156"/>
      <c r="I70" s="156"/>
      <c r="J70" s="157"/>
      <c r="K70" s="41"/>
      <c r="L70" s="60"/>
    </row>
    <row customHeight="1" ht="20.100000000000001" r="71" spans="1:22" x14ac:dyDescent="0.2">
      <c r="B71" s="145">
        <v>2.16</v>
      </c>
      <c r="C71" s="73"/>
      <c r="D71" s="105" t="s">
        <v>296</v>
      </c>
      <c r="F71" s="60">
        <f>ROW()</f>
        <v>71</v>
      </c>
      <c r="G71" s="156"/>
      <c r="H71" s="156"/>
      <c r="I71" s="156"/>
      <c r="J71" s="157"/>
      <c r="K71" s="40"/>
      <c r="L71" s="60"/>
    </row>
    <row customHeight="1" ht="20.100000000000001" r="72" spans="1:22" x14ac:dyDescent="0.2">
      <c r="B72" s="145">
        <v>2.17</v>
      </c>
      <c r="C72" s="73"/>
      <c r="D72" s="79" t="s">
        <v>331</v>
      </c>
      <c r="F72" s="60">
        <f>ROW()</f>
        <v>72</v>
      </c>
      <c r="G72" s="156"/>
      <c r="H72" s="156"/>
      <c r="I72" s="156"/>
      <c r="J72" s="157"/>
      <c r="K72" s="40"/>
      <c r="L72" s="60"/>
      <c r="N72" s="200">
        <f>IF(OR(NOT(K72&lt;&gt;0),K72&gt;=0),"OK","K72: ERROR")</f>
      </c>
    </row>
    <row customHeight="1" ht="20.100000000000001" r="73" spans="1:22" x14ac:dyDescent="0.2">
      <c r="B73" s="145">
        <v>2.1800000000000002</v>
      </c>
      <c r="C73" s="73"/>
      <c r="D73" s="79" t="s">
        <v>297</v>
      </c>
      <c r="F73" s="60">
        <f>ROW()</f>
        <v>73</v>
      </c>
      <c r="G73" s="156"/>
      <c r="H73" s="156"/>
      <c r="I73" s="156"/>
      <c r="J73" s="157"/>
      <c r="K73" s="40"/>
      <c r="L73" s="60"/>
    </row>
    <row customHeight="1" ht="20.100000000000001" r="74" spans="1:22" x14ac:dyDescent="0.2">
      <c r="B74" s="145">
        <v>2.19</v>
      </c>
      <c r="C74" s="135"/>
      <c r="D74" s="79" t="s">
        <v>302</v>
      </c>
      <c r="F74" s="60">
        <f>ROW()</f>
        <v>74</v>
      </c>
      <c r="G74" s="156"/>
      <c r="H74" s="156"/>
      <c r="I74" s="156"/>
      <c r="J74" s="157"/>
      <c r="K74" s="40"/>
      <c r="L74" s="60"/>
      <c r="V74" s="135"/>
    </row>
    <row customHeight="1" ht="20.100000000000001" r="75" spans="1:22" x14ac:dyDescent="0.2">
      <c r="B75" s="145" t="s">
        <v>291</v>
      </c>
      <c r="C75" s="138"/>
      <c r="D75" s="102" t="s">
        <v>365</v>
      </c>
      <c r="F75" s="60">
        <f>ROW()</f>
        <v>75</v>
      </c>
      <c r="G75" s="156"/>
      <c r="H75" s="156"/>
      <c r="I75" s="156"/>
      <c r="J75" s="157"/>
      <c r="K75" s="40"/>
      <c r="L75" s="60"/>
      <c r="V75" s="138"/>
    </row>
    <row customFormat="1" customHeight="1" ht="25.5" r="76" s="43" spans="1:22" x14ac:dyDescent="0.2">
      <c r="B76" s="146" t="s">
        <v>28</v>
      </c>
      <c r="C76" s="83"/>
      <c r="D76" s="106" t="s">
        <v>212</v>
      </c>
      <c r="F76" s="60">
        <f>ROW()</f>
        <v>76</v>
      </c>
      <c r="G76" s="156"/>
      <c r="H76" s="156"/>
      <c r="I76" s="156"/>
      <c r="J76" s="157"/>
      <c r="K76" s="40"/>
      <c r="L76" s="60"/>
      <c r="N76" s="200">
        <f>IF(ABS(K76-SUM(K60,-K72,K58,K74,K67,K70,K56,K59,K68,K73,K66,K63,K65,K64,K53,K55,K57,K54,K71))&lt;=0.5,"OK","K76: ERROR")</f>
      </c>
      <c r="O76" s="200">
        <f>IF(K76&gt;0,"OK","K76: ERROR")</f>
      </c>
      <c r="P76" s="200">
        <f>IF(K76-K77&gt;=-0.5,"OK","K76: WARNING")</f>
      </c>
      <c r="Q76" s="200">
        <f>IF(IF(K76&lt;&gt;0,NOT(K76=K77),TRUE),"OK","K76: WARNING")</f>
      </c>
      <c r="R76" s="200">
        <f>IF(K76-SUM(K105,K108,K107,K104,K106)&gt;=-0.5,"OK","K76: WARNING")</f>
      </c>
      <c r="V76" s="73"/>
    </row>
    <row customHeight="1" ht="20.100000000000001" r="77" spans="1:22" x14ac:dyDescent="0.2">
      <c r="B77" s="145" t="s">
        <v>29</v>
      </c>
      <c r="C77" s="73"/>
      <c r="D77" s="102" t="s">
        <v>366</v>
      </c>
      <c r="F77" s="60">
        <f>ROW()</f>
        <v>77</v>
      </c>
      <c r="G77" s="156"/>
      <c r="H77" s="156"/>
      <c r="I77" s="156"/>
      <c r="J77" s="157"/>
      <c r="K77" s="40"/>
      <c r="L77" s="60"/>
      <c r="N77" s="200">
        <f>IF(K77-SUM(K78)&gt;=-0.5,"OK","K77: WARNING")</f>
      </c>
    </row>
    <row customHeight="1" ht="20.100000000000001" r="78" spans="1:22" x14ac:dyDescent="0.2">
      <c r="B78" s="144" t="s">
        <v>30</v>
      </c>
      <c r="C78" s="73"/>
      <c r="D78" s="91" t="s">
        <v>198</v>
      </c>
      <c r="F78" s="60">
        <f>ROW()</f>
        <v>78</v>
      </c>
      <c r="G78" s="156"/>
      <c r="H78" s="156"/>
      <c r="I78" s="156"/>
      <c r="J78" s="157"/>
      <c r="K78" s="40"/>
      <c r="L78" s="60"/>
    </row>
    <row customFormat="1" customHeight="1" ht="24.95" r="79" s="43" spans="1:22" x14ac:dyDescent="0.2">
      <c r="A79" s="45"/>
      <c r="B79" s="118" t="s">
        <v>34</v>
      </c>
      <c r="C79" s="86"/>
      <c r="D79" s="107" t="s">
        <v>214</v>
      </c>
      <c r="E79" s="45"/>
      <c r="F79" s="60"/>
      <c r="G79" s="156"/>
      <c r="H79" s="156"/>
      <c r="I79" s="156"/>
      <c r="J79" s="157"/>
      <c r="K79" s="42"/>
      <c r="L79" s="60"/>
      <c r="T79" s="46"/>
      <c r="V79" s="73"/>
    </row>
    <row customHeight="1" ht="20.100000000000001" r="80" spans="1:22" x14ac:dyDescent="0.2">
      <c r="B80" s="144" t="s">
        <v>35</v>
      </c>
      <c r="C80" s="73"/>
      <c r="D80" s="105" t="s">
        <v>215</v>
      </c>
      <c r="F80" s="60">
        <f>ROW()</f>
        <v>80</v>
      </c>
      <c r="G80" s="156"/>
      <c r="H80" s="156"/>
      <c r="I80" s="156"/>
      <c r="J80" s="157"/>
      <c r="K80" s="40"/>
      <c r="L80" s="60"/>
    </row>
    <row customHeight="1" ht="20.100000000000001" r="81" spans="1:22" x14ac:dyDescent="0.2">
      <c r="B81" s="144" t="s">
        <v>36</v>
      </c>
      <c r="C81" s="73"/>
      <c r="D81" s="105" t="s">
        <v>216</v>
      </c>
      <c r="F81" s="60">
        <f>ROW()</f>
        <v>81</v>
      </c>
      <c r="G81" s="156"/>
      <c r="H81" s="156"/>
      <c r="I81" s="156"/>
      <c r="J81" s="157"/>
      <c r="K81" s="40"/>
      <c r="L81" s="60"/>
    </row>
    <row customHeight="1" ht="20.100000000000001" r="82" spans="1:22" x14ac:dyDescent="0.2">
      <c r="B82" s="144" t="s">
        <v>37</v>
      </c>
      <c r="C82" s="73"/>
      <c r="D82" s="105" t="s">
        <v>217</v>
      </c>
      <c r="F82" s="60">
        <f>ROW()</f>
        <v>82</v>
      </c>
      <c r="G82" s="156"/>
      <c r="H82" s="156"/>
      <c r="I82" s="156"/>
      <c r="J82" s="157"/>
      <c r="K82" s="40"/>
      <c r="L82" s="60"/>
    </row>
    <row customHeight="1" ht="20.100000000000001" r="83" spans="1:22" x14ac:dyDescent="0.2">
      <c r="B83" s="147" t="s">
        <v>38</v>
      </c>
      <c r="C83" s="73"/>
      <c r="D83" s="82" t="s">
        <v>218</v>
      </c>
      <c r="F83" s="60">
        <f>ROW()</f>
        <v>83</v>
      </c>
      <c r="G83" s="156"/>
      <c r="H83" s="156"/>
      <c r="I83" s="156"/>
      <c r="J83" s="157"/>
      <c r="K83" s="40"/>
      <c r="L83" s="60"/>
    </row>
    <row customFormat="1" customHeight="1" ht="24.95" r="84" s="43" spans="1:22" x14ac:dyDescent="0.2">
      <c r="A84" s="45"/>
      <c r="B84" s="118" t="s">
        <v>309</v>
      </c>
      <c r="C84" s="86"/>
      <c r="D84" s="107" t="s">
        <v>322</v>
      </c>
      <c r="E84" s="45"/>
      <c r="F84" s="60"/>
      <c r="G84" s="156"/>
      <c r="H84" s="156"/>
      <c r="I84" s="156"/>
      <c r="J84" s="157"/>
      <c r="K84" s="42"/>
      <c r="L84" s="60"/>
      <c r="T84" s="46"/>
      <c r="V84" s="73"/>
    </row>
    <row customHeight="1" ht="20.100000000000001" r="85" spans="1:22" x14ac:dyDescent="0.2">
      <c r="B85" s="144" t="s">
        <v>39</v>
      </c>
      <c r="C85" s="73"/>
      <c r="D85" s="105" t="s">
        <v>219</v>
      </c>
      <c r="F85" s="60">
        <f>ROW()</f>
        <v>85</v>
      </c>
      <c r="G85" s="156"/>
      <c r="H85" s="156"/>
      <c r="I85" s="156"/>
      <c r="J85" s="157"/>
      <c r="K85" s="40"/>
      <c r="L85" s="60"/>
      <c r="N85" s="200">
        <f>IF(K85&lt;&gt;0,"OK","K85: WARNING")</f>
      </c>
      <c r="O85" s="200">
        <f>IF(NOT(K85&lt;0),"OK","K85: ERROR")</f>
      </c>
    </row>
    <row customHeight="1" ht="20.100000000000001" r="86" spans="1:22" x14ac:dyDescent="0.2">
      <c r="B86" s="144" t="s">
        <v>40</v>
      </c>
      <c r="C86" s="73"/>
      <c r="D86" s="108" t="s">
        <v>220</v>
      </c>
      <c r="F86" s="60">
        <f>ROW()</f>
        <v>86</v>
      </c>
      <c r="G86" s="156"/>
      <c r="H86" s="156"/>
      <c r="I86" s="156"/>
      <c r="J86" s="157"/>
      <c r="K86" s="40"/>
      <c r="L86" s="60"/>
    </row>
    <row customFormat="1" customHeight="1" ht="24.95" r="87" s="43" spans="1:22" x14ac:dyDescent="0.2">
      <c r="A87" s="45"/>
      <c r="B87" s="118" t="s">
        <v>7</v>
      </c>
      <c r="C87" s="86"/>
      <c r="D87" s="107" t="s">
        <v>221</v>
      </c>
      <c r="E87" s="45"/>
      <c r="F87" s="60"/>
      <c r="G87" s="156"/>
      <c r="H87" s="156"/>
      <c r="I87" s="156"/>
      <c r="J87" s="159"/>
      <c r="K87" s="125"/>
      <c r="L87" s="60"/>
      <c r="T87" s="46"/>
      <c r="V87" s="73"/>
    </row>
    <row customHeight="1" ht="32.1" r="88" spans="1:22" x14ac:dyDescent="0.2">
      <c r="B88" s="148" t="s">
        <v>310</v>
      </c>
      <c r="C88" s="73"/>
      <c r="D88" s="112" t="s">
        <v>403</v>
      </c>
      <c r="F88" s="60">
        <f>ROW()</f>
        <v>88</v>
      </c>
      <c r="G88" s="156"/>
      <c r="H88" s="156"/>
      <c r="I88" s="156"/>
      <c r="J88" s="160"/>
      <c r="K88" s="40"/>
      <c r="L88" s="60"/>
      <c r="N88" s="200">
        <f>IF(OR(NOT(K88&lt;&gt;0),K88&gt;=0),"OK","K88: WARNING")</f>
      </c>
    </row>
    <row customHeight="1" ht="20.100000000000001" r="89" spans="1:22" x14ac:dyDescent="0.2">
      <c r="B89" s="144" t="s">
        <v>311</v>
      </c>
      <c r="C89" s="73"/>
      <c r="D89" s="108" t="s">
        <v>323</v>
      </c>
      <c r="F89" s="60">
        <f>ROW()</f>
        <v>89</v>
      </c>
      <c r="G89" s="156"/>
      <c r="H89" s="156"/>
      <c r="I89" s="156"/>
      <c r="J89" s="157"/>
      <c r="K89" s="40"/>
      <c r="L89" s="60"/>
    </row>
    <row customFormat="1" customHeight="1" ht="24.95" r="90" s="43" spans="1:22" x14ac:dyDescent="0.2">
      <c r="A90" s="45"/>
      <c r="B90" s="118" t="s">
        <v>312</v>
      </c>
      <c r="C90" s="86"/>
      <c r="D90" s="107" t="s">
        <v>222</v>
      </c>
      <c r="E90" s="45"/>
      <c r="F90" s="60"/>
      <c r="G90" s="156"/>
      <c r="H90" s="156"/>
      <c r="I90" s="156"/>
      <c r="J90" s="157"/>
      <c r="K90" s="42"/>
      <c r="L90" s="60"/>
      <c r="T90" s="46"/>
      <c r="V90" s="73"/>
    </row>
    <row customHeight="1" ht="20.100000000000001" r="91" spans="1:22" x14ac:dyDescent="0.2">
      <c r="B91" s="144" t="s">
        <v>43</v>
      </c>
      <c r="C91" s="73"/>
      <c r="D91" s="105" t="s">
        <v>222</v>
      </c>
      <c r="F91" s="60">
        <f>ROW()</f>
        <v>91</v>
      </c>
      <c r="G91" s="156"/>
      <c r="H91" s="156"/>
      <c r="I91" s="156"/>
      <c r="J91" s="157"/>
      <c r="K91" s="40"/>
      <c r="L91" s="60"/>
      <c r="N91" s="200">
        <f>IF(K91-SUM(K92,K93)&gt;=-0.5,"OK","K91: WARNING")</f>
      </c>
    </row>
    <row customHeight="1" ht="20.100000000000001" r="92" spans="1:22" x14ac:dyDescent="0.2">
      <c r="B92" s="144" t="s">
        <v>73</v>
      </c>
      <c r="C92" s="73"/>
      <c r="D92" s="87" t="s">
        <v>303</v>
      </c>
      <c r="F92" s="60">
        <f>ROW()</f>
        <v>92</v>
      </c>
      <c r="G92" s="156"/>
      <c r="H92" s="156"/>
      <c r="I92" s="156"/>
      <c r="J92" s="157"/>
      <c r="K92" s="40"/>
      <c r="L92" s="60"/>
    </row>
    <row customHeight="1" ht="20.100000000000001" r="93" spans="1:22" x14ac:dyDescent="0.2">
      <c r="B93" s="144" t="s">
        <v>74</v>
      </c>
      <c r="C93" s="73"/>
      <c r="D93" s="87" t="s">
        <v>304</v>
      </c>
      <c r="F93" s="60">
        <f>ROW()</f>
        <v>93</v>
      </c>
      <c r="G93" s="156"/>
      <c r="H93" s="156"/>
      <c r="I93" s="156"/>
      <c r="J93" s="157"/>
      <c r="K93" s="40"/>
      <c r="L93" s="60"/>
    </row>
    <row customHeight="1" ht="20.100000000000001" r="94" spans="1:22" x14ac:dyDescent="0.2">
      <c r="B94" s="144" t="s">
        <v>44</v>
      </c>
      <c r="C94" s="73"/>
      <c r="D94" s="108" t="s">
        <v>223</v>
      </c>
      <c r="F94" s="60">
        <f>ROW()</f>
        <v>94</v>
      </c>
      <c r="G94" s="156"/>
      <c r="H94" s="156"/>
      <c r="I94" s="156"/>
      <c r="J94" s="157"/>
      <c r="K94" s="40"/>
      <c r="L94" s="60"/>
    </row>
    <row customHeight="1" ht="36.75" r="95" spans="1:22" x14ac:dyDescent="0.2">
      <c r="B95" s="148" t="s">
        <v>45</v>
      </c>
      <c r="C95" s="73"/>
      <c r="D95" s="109" t="s">
        <v>406</v>
      </c>
      <c r="F95" s="60">
        <f>ROW()</f>
        <v>95</v>
      </c>
      <c r="G95" s="156"/>
      <c r="H95" s="156"/>
      <c r="I95" s="156"/>
      <c r="J95" s="157"/>
      <c r="K95" s="40"/>
      <c r="L95" s="60"/>
    </row>
    <row customHeight="1" ht="32.1" r="96" spans="1:22" x14ac:dyDescent="0.2">
      <c r="B96" s="179" t="s">
        <v>75</v>
      </c>
      <c r="C96" s="177"/>
      <c r="D96" s="124" t="s">
        <v>407</v>
      </c>
      <c r="F96" s="60">
        <f>ROW()</f>
        <v>96</v>
      </c>
      <c r="G96" s="156"/>
      <c r="H96" s="156"/>
      <c r="I96" s="156"/>
      <c r="J96" s="180"/>
      <c r="K96" s="40"/>
      <c r="L96" s="60"/>
      <c r="V96" s="177"/>
    </row>
    <row customHeight="1" ht="20.100000000000001" r="97" spans="1:22" x14ac:dyDescent="0.2">
      <c r="B97" s="148" t="s">
        <v>408</v>
      </c>
      <c r="C97" s="76"/>
      <c r="D97" s="124" t="s">
        <v>224</v>
      </c>
      <c r="F97" s="60">
        <f>ROW()</f>
        <v>97</v>
      </c>
      <c r="G97" s="156"/>
      <c r="H97" s="156"/>
      <c r="I97" s="156"/>
      <c r="J97" s="157"/>
      <c r="K97" s="40"/>
      <c r="L97" s="60"/>
      <c r="V97" s="76"/>
    </row>
    <row customFormat="1" customHeight="1" ht="27" r="98" s="43" spans="1:22" x14ac:dyDescent="0.2">
      <c r="A98" s="45"/>
      <c r="B98" s="118" t="s">
        <v>313</v>
      </c>
      <c r="C98" s="86"/>
      <c r="D98" s="110" t="s">
        <v>305</v>
      </c>
      <c r="E98" s="45"/>
      <c r="F98" s="60"/>
      <c r="G98" s="156"/>
      <c r="H98" s="156"/>
      <c r="I98" s="156"/>
      <c r="J98" s="157"/>
      <c r="K98" s="42"/>
      <c r="L98" s="60"/>
      <c r="T98" s="46"/>
      <c r="V98" s="73"/>
    </row>
    <row customHeight="1" ht="20.100000000000001" r="99" spans="1:22" x14ac:dyDescent="0.2">
      <c r="B99" s="144" t="s">
        <v>49</v>
      </c>
      <c r="C99" s="73"/>
      <c r="D99" s="105" t="s">
        <v>225</v>
      </c>
      <c r="F99" s="60">
        <f>ROW()</f>
        <v>99</v>
      </c>
      <c r="G99" s="156"/>
      <c r="H99" s="156"/>
      <c r="I99" s="156"/>
      <c r="J99" s="157"/>
      <c r="K99" s="40"/>
      <c r="L99" s="60"/>
    </row>
    <row customHeight="1" ht="20.100000000000001" r="100" spans="1:22" x14ac:dyDescent="0.2">
      <c r="B100" s="144" t="s">
        <v>50</v>
      </c>
      <c r="C100" s="73"/>
      <c r="D100" s="108" t="s">
        <v>298</v>
      </c>
      <c r="F100" s="60">
        <f>ROW()</f>
        <v>100</v>
      </c>
      <c r="G100" s="156"/>
      <c r="H100" s="156"/>
      <c r="I100" s="156"/>
      <c r="J100" s="157"/>
      <c r="K100" s="40"/>
      <c r="L100" s="60"/>
    </row>
    <row customHeight="1" ht="20.100000000000001" r="101" spans="1:22" x14ac:dyDescent="0.2">
      <c r="B101" s="144" t="s">
        <v>51</v>
      </c>
      <c r="C101" s="73"/>
      <c r="D101" s="108" t="s">
        <v>226</v>
      </c>
      <c r="F101" s="60">
        <f>ROW()</f>
        <v>101</v>
      </c>
      <c r="G101" s="156"/>
      <c r="H101" s="156"/>
      <c r="I101" s="156"/>
      <c r="J101" s="157"/>
      <c r="K101" s="40"/>
      <c r="L101" s="60"/>
    </row>
    <row customHeight="1" ht="20.100000000000001" r="102" spans="1:22" x14ac:dyDescent="0.2">
      <c r="B102" s="144" t="s">
        <v>52</v>
      </c>
      <c r="C102" s="73"/>
      <c r="D102" s="108" t="s">
        <v>227</v>
      </c>
      <c r="F102" s="60">
        <f>ROW()</f>
        <v>102</v>
      </c>
      <c r="G102" s="156"/>
      <c r="H102" s="156"/>
      <c r="I102" s="156"/>
      <c r="J102" s="157"/>
      <c r="K102" s="40"/>
      <c r="L102" s="60"/>
    </row>
    <row customHeight="1" ht="20.100000000000001" r="103" spans="1:22" x14ac:dyDescent="0.2">
      <c r="B103" s="144" t="s">
        <v>53</v>
      </c>
      <c r="C103" s="73"/>
      <c r="D103" s="108" t="s">
        <v>228</v>
      </c>
      <c r="F103" s="60">
        <f>ROW()</f>
        <v>103</v>
      </c>
      <c r="G103" s="156"/>
      <c r="H103" s="156"/>
      <c r="I103" s="156"/>
      <c r="J103" s="157"/>
      <c r="K103" s="40"/>
      <c r="L103" s="60"/>
    </row>
    <row customHeight="1" ht="20.100000000000001" r="104" spans="1:22" x14ac:dyDescent="0.2">
      <c r="B104" s="144" t="s">
        <v>54</v>
      </c>
      <c r="C104" s="73"/>
      <c r="D104" s="108" t="s">
        <v>229</v>
      </c>
      <c r="F104" s="60">
        <f>ROW()</f>
        <v>104</v>
      </c>
      <c r="G104" s="156"/>
      <c r="H104" s="156"/>
      <c r="I104" s="156"/>
      <c r="J104" s="157"/>
      <c r="K104" s="40"/>
      <c r="L104" s="60"/>
    </row>
    <row customHeight="1" ht="20.100000000000001" r="105" spans="1:22" x14ac:dyDescent="0.2">
      <c r="B105" s="144" t="s">
        <v>55</v>
      </c>
      <c r="C105" s="73"/>
      <c r="D105" s="108" t="s">
        <v>299</v>
      </c>
      <c r="F105" s="60">
        <f>ROW()</f>
        <v>105</v>
      </c>
      <c r="G105" s="156"/>
      <c r="H105" s="156"/>
      <c r="I105" s="156"/>
      <c r="J105" s="157"/>
      <c r="K105" s="40"/>
      <c r="L105" s="60"/>
    </row>
    <row customHeight="1" ht="20.100000000000001" r="106" spans="1:22" x14ac:dyDescent="0.2">
      <c r="B106" s="144" t="s">
        <v>56</v>
      </c>
      <c r="C106" s="73"/>
      <c r="D106" s="108" t="s">
        <v>230</v>
      </c>
      <c r="F106" s="60">
        <f>ROW()</f>
        <v>106</v>
      </c>
      <c r="G106" s="156"/>
      <c r="H106" s="156"/>
      <c r="I106" s="156"/>
      <c r="J106" s="157"/>
      <c r="K106" s="40"/>
      <c r="L106" s="60"/>
    </row>
    <row customHeight="1" ht="20.100000000000001" r="107" spans="1:22" x14ac:dyDescent="0.2">
      <c r="B107" s="144" t="s">
        <v>57</v>
      </c>
      <c r="C107" s="73"/>
      <c r="D107" s="108" t="s">
        <v>231</v>
      </c>
      <c r="F107" s="60">
        <f>ROW()</f>
        <v>107</v>
      </c>
      <c r="G107" s="156"/>
      <c r="H107" s="156"/>
      <c r="I107" s="156"/>
      <c r="J107" s="157"/>
      <c r="K107" s="40"/>
      <c r="L107" s="60"/>
    </row>
    <row customHeight="1" ht="20.100000000000001" r="108" spans="1:22" x14ac:dyDescent="0.2">
      <c r="B108" s="144" t="s">
        <v>48</v>
      </c>
      <c r="C108" s="73"/>
      <c r="D108" s="108" t="s">
        <v>232</v>
      </c>
      <c r="F108" s="60">
        <f>ROW()</f>
        <v>108</v>
      </c>
      <c r="G108" s="156"/>
      <c r="H108" s="156"/>
      <c r="I108" s="156"/>
      <c r="J108" s="157"/>
      <c r="K108" s="40"/>
      <c r="L108" s="60"/>
    </row>
    <row customFormat="1" customHeight="1" ht="27" r="109" s="43" spans="1:22" x14ac:dyDescent="0.2">
      <c r="A109" s="45"/>
      <c r="B109" s="118" t="s">
        <v>58</v>
      </c>
      <c r="C109" s="86"/>
      <c r="D109" s="110" t="s">
        <v>233</v>
      </c>
      <c r="E109" s="45"/>
      <c r="F109" s="60"/>
      <c r="G109" s="156"/>
      <c r="H109" s="156"/>
      <c r="I109" s="156"/>
      <c r="J109" s="157"/>
      <c r="K109" s="42"/>
      <c r="L109" s="60"/>
      <c r="T109" s="46"/>
      <c r="V109" s="73"/>
    </row>
    <row customHeight="1" ht="32.1" r="110" spans="1:22" x14ac:dyDescent="0.2">
      <c r="B110" s="148" t="s">
        <v>306</v>
      </c>
      <c r="C110" s="73"/>
      <c r="D110" s="112" t="s">
        <v>235</v>
      </c>
      <c r="F110" s="60">
        <f>ROW()</f>
        <v>110</v>
      </c>
      <c r="G110" s="156"/>
      <c r="H110" s="156"/>
      <c r="I110" s="157"/>
      <c r="J110" s="157"/>
      <c r="K110" s="40"/>
      <c r="L110" s="60"/>
      <c r="M110" s="43"/>
      <c r="N110" s="200">
        <f>IF(K110-K25&gt;=-0.5,"OK","K110: ERROR")</f>
      </c>
      <c r="O110" s="200">
        <f>IF(ABS(K110-SUM(K113,K111))&lt;=0.5,"OK","K110: ERROR")</f>
      </c>
    </row>
    <row customHeight="1" ht="20.100000000000001" r="111" spans="1:22" x14ac:dyDescent="0.2">
      <c r="B111" s="144" t="s">
        <v>59</v>
      </c>
      <c r="C111" s="73"/>
      <c r="D111" s="113" t="s">
        <v>236</v>
      </c>
      <c r="F111" s="60">
        <f>ROW()</f>
        <v>111</v>
      </c>
      <c r="G111" s="156"/>
      <c r="H111" s="156"/>
      <c r="I111" s="156"/>
      <c r="J111" s="157"/>
      <c r="K111" s="40"/>
      <c r="L111" s="60"/>
      <c r="N111" s="200">
        <f>IF(K111-K112&gt;=-0.5,"OK","K111: WARNING")</f>
      </c>
    </row>
    <row customHeight="1" ht="20.100000000000001" r="112" spans="1:22" x14ac:dyDescent="0.2">
      <c r="B112" s="144" t="s">
        <v>60</v>
      </c>
      <c r="C112" s="73"/>
      <c r="D112" s="114" t="s">
        <v>234</v>
      </c>
      <c r="F112" s="60">
        <f>ROW()</f>
        <v>112</v>
      </c>
      <c r="G112" s="156"/>
      <c r="H112" s="156"/>
      <c r="I112" s="156"/>
      <c r="J112" s="157"/>
      <c r="K112" s="40"/>
      <c r="L112" s="60"/>
    </row>
    <row customHeight="1" ht="20.100000000000001" r="113" spans="2:12" x14ac:dyDescent="0.2">
      <c r="B113" s="144" t="s">
        <v>69</v>
      </c>
      <c r="C113" s="73"/>
      <c r="D113" s="87" t="s">
        <v>237</v>
      </c>
      <c r="F113" s="60">
        <f>ROW()</f>
        <v>113</v>
      </c>
      <c r="G113" s="156"/>
      <c r="H113" s="156"/>
      <c r="I113" s="156"/>
      <c r="J113" s="157"/>
      <c r="K113" s="40"/>
      <c r="L113" s="60"/>
      <c r="N113" s="200">
        <f>IF(K113-K114&gt;=-0.5,"OK","K113: WARNING")</f>
      </c>
      <c r="O113" s="200">
        <f>IF(ABS(K113-(K114+K115+K116+K117))&lt;=0.5,"OK","K113: ERROR")</f>
      </c>
    </row>
    <row customHeight="1" ht="20.100000000000001" r="114" spans="2:12" x14ac:dyDescent="0.2">
      <c r="B114" s="144" t="s">
        <v>61</v>
      </c>
      <c r="C114" s="73"/>
      <c r="D114" s="114" t="s">
        <v>238</v>
      </c>
      <c r="F114" s="60">
        <f>ROW()</f>
        <v>114</v>
      </c>
      <c r="G114" s="156"/>
      <c r="H114" s="156"/>
      <c r="I114" s="156"/>
      <c r="J114" s="157"/>
      <c r="K114" s="40"/>
      <c r="L114" s="60"/>
    </row>
    <row customHeight="1" ht="20.100000000000001" r="115" spans="2:12" x14ac:dyDescent="0.2">
      <c r="B115" s="144" t="s">
        <v>62</v>
      </c>
      <c r="C115" s="73"/>
      <c r="D115" s="114" t="s">
        <v>239</v>
      </c>
      <c r="F115" s="60">
        <f>ROW()</f>
        <v>115</v>
      </c>
      <c r="G115" s="156"/>
      <c r="H115" s="156"/>
      <c r="I115" s="156"/>
      <c r="J115" s="157"/>
      <c r="K115" s="40"/>
      <c r="L115" s="60"/>
    </row>
    <row customHeight="1" ht="20.100000000000001" r="116" spans="2:12" x14ac:dyDescent="0.2">
      <c r="B116" s="144" t="s">
        <v>63</v>
      </c>
      <c r="C116" s="73"/>
      <c r="D116" s="114" t="s">
        <v>240</v>
      </c>
      <c r="F116" s="60">
        <f>ROW()</f>
        <v>116</v>
      </c>
      <c r="G116" s="156"/>
      <c r="H116" s="156"/>
      <c r="I116" s="156"/>
      <c r="J116" s="157"/>
      <c r="K116" s="40"/>
      <c r="L116" s="60"/>
    </row>
    <row customHeight="1" ht="20.100000000000001" r="117" spans="2:12" x14ac:dyDescent="0.2">
      <c r="B117" s="144" t="s">
        <v>64</v>
      </c>
      <c r="C117" s="73"/>
      <c r="D117" s="114" t="s">
        <v>241</v>
      </c>
      <c r="F117" s="60">
        <f>ROW()</f>
        <v>117</v>
      </c>
      <c r="G117" s="156"/>
      <c r="H117" s="156"/>
      <c r="I117" s="156"/>
      <c r="J117" s="157"/>
      <c r="K117" s="40"/>
      <c r="L117" s="60"/>
    </row>
    <row customHeight="1" ht="32.1" r="118" spans="2:12" x14ac:dyDescent="0.2">
      <c r="B118" s="148" t="s">
        <v>307</v>
      </c>
      <c r="C118" s="73"/>
      <c r="D118" s="109" t="s">
        <v>249</v>
      </c>
      <c r="F118" s="60">
        <f>ROW()</f>
        <v>118</v>
      </c>
      <c r="G118" s="156"/>
      <c r="H118" s="157"/>
      <c r="I118" s="156"/>
      <c r="J118" s="157"/>
      <c r="K118" s="40"/>
      <c r="L118" s="60"/>
      <c r="N118" s="200">
        <f>IF(K118-K26&gt;=-0.5,"OK","K118: ERROR")</f>
      </c>
      <c r="O118" s="200">
        <f>IF(ABS(K118-SUM(K120,K121,K122,K119))&lt;=0.5,"OK","K118: ERROR")</f>
      </c>
    </row>
    <row customHeight="1" ht="20.100000000000001" r="119" spans="2:12" x14ac:dyDescent="0.2">
      <c r="B119" s="144" t="s">
        <v>65</v>
      </c>
      <c r="C119" s="73"/>
      <c r="D119" s="87" t="s">
        <v>242</v>
      </c>
      <c r="F119" s="60">
        <f>ROW()</f>
        <v>119</v>
      </c>
      <c r="G119" s="156"/>
      <c r="H119" s="156"/>
      <c r="I119" s="156"/>
      <c r="J119" s="157"/>
      <c r="K119" s="40"/>
      <c r="L119" s="60"/>
    </row>
    <row customHeight="1" ht="20.100000000000001" r="120" spans="2:12" x14ac:dyDescent="0.2">
      <c r="B120" s="144" t="s">
        <v>66</v>
      </c>
      <c r="C120" s="73"/>
      <c r="D120" s="87" t="s">
        <v>243</v>
      </c>
      <c r="F120" s="60">
        <f>ROW()</f>
        <v>120</v>
      </c>
      <c r="G120" s="156"/>
      <c r="H120" s="156"/>
      <c r="I120" s="156"/>
      <c r="J120" s="157"/>
      <c r="K120" s="40"/>
      <c r="L120" s="60"/>
    </row>
    <row customHeight="1" ht="20.100000000000001" r="121" spans="2:12" x14ac:dyDescent="0.2">
      <c r="B121" s="123" t="s">
        <v>67</v>
      </c>
      <c r="C121" s="73"/>
      <c r="D121" s="87" t="s">
        <v>244</v>
      </c>
      <c r="F121" s="60">
        <f>ROW()</f>
        <v>121</v>
      </c>
      <c r="G121" s="156"/>
      <c r="H121" s="156"/>
      <c r="I121" s="156"/>
      <c r="J121" s="157"/>
      <c r="K121" s="40"/>
      <c r="L121" s="60"/>
    </row>
    <row customHeight="1" ht="20.100000000000001" r="122" spans="2:12" x14ac:dyDescent="0.2">
      <c r="B122" s="123" t="s">
        <v>68</v>
      </c>
      <c r="C122" s="73"/>
      <c r="D122" s="87" t="s">
        <v>404</v>
      </c>
      <c r="F122" s="60">
        <f>ROW()</f>
        <v>122</v>
      </c>
      <c r="G122" s="156"/>
      <c r="H122" s="156"/>
      <c r="I122" s="156"/>
      <c r="J122" s="157"/>
      <c r="K122" s="40"/>
      <c r="L122" s="60"/>
    </row>
    <row customFormat="1" customHeight="1" ht="6" r="123" s="73" spans="2:12" x14ac:dyDescent="0.2">
      <c r="B123" s="115"/>
      <c r="C123" s="36"/>
      <c r="D123" s="36"/>
      <c r="E123" s="36"/>
      <c r="F123" s="36"/>
      <c r="G123" s="158"/>
      <c r="H123" s="158"/>
      <c r="I123" s="158"/>
      <c r="J123" s="158"/>
      <c r="K123" s="36"/>
      <c r="L123" s="36"/>
    </row>
    <row customFormat="1" r="124" s="73" spans="2:12" x14ac:dyDescent="0.2">
      <c r="G124" s="20"/>
      <c r="H124" s="20"/>
      <c r="I124" s="20"/>
      <c r="J124" s="20"/>
    </row>
    <row customFormat="1" r="125" s="126" spans="2:12" x14ac:dyDescent="0.2">
      <c r="B125" s="142" t="s">
        <v>308</v>
      </c>
      <c r="D125" s="127" t="s">
        <v>362</v>
      </c>
      <c r="G125" s="20"/>
      <c r="H125" s="20"/>
      <c r="I125" s="20"/>
      <c r="J125" s="20"/>
    </row>
    <row customFormat="1" customHeight="1" ht="12.95" r="126" s="73" spans="2:12" x14ac:dyDescent="0.2">
      <c r="B126" s="128"/>
      <c r="C126" s="129"/>
      <c r="D126" s="130"/>
      <c r="G126" s="20"/>
      <c r="H126" s="20"/>
      <c r="I126" s="20"/>
      <c r="J126" s="20"/>
    </row>
    <row customFormat="1" customHeight="1" ht="12.95" r="127" s="73" spans="2:12" x14ac:dyDescent="0.2">
      <c r="B127" s="128"/>
      <c r="C127" s="129"/>
      <c r="D127" s="131"/>
      <c r="G127" s="20"/>
      <c r="H127" s="20"/>
      <c r="I127" s="20"/>
      <c r="J127" s="20"/>
    </row>
    <row customFormat="1" customHeight="1" ht="12.95" r="128" s="73" spans="2:12" x14ac:dyDescent="0.2">
      <c r="B128" s="128"/>
      <c r="C128" s="129"/>
      <c r="D128" s="132"/>
      <c r="G128" s="20"/>
      <c r="H128" s="20"/>
      <c r="I128" s="20"/>
      <c r="J128" s="20"/>
    </row>
    <row customFormat="1" customHeight="1" ht="12.95" r="129" s="73" spans="7:10" x14ac:dyDescent="0.2">
      <c r="G129" s="20"/>
      <c r="H129" s="20"/>
      <c r="I129" s="20"/>
      <c r="J129" s="20"/>
    </row>
    <row customFormat="1" customHeight="1" ht="12.95" r="130" s="73" spans="7:10" x14ac:dyDescent="0.2">
      <c r="G130" s="20"/>
      <c r="H130" s="20"/>
      <c r="I130" s="20"/>
      <c r="J130" s="20"/>
    </row>
    <row customFormat="1" customHeight="1" ht="12.95" r="131" s="73" spans="7:10" x14ac:dyDescent="0.2">
      <c r="G131" s="20"/>
      <c r="H131" s="20"/>
      <c r="I131" s="20"/>
      <c r="J131" s="20"/>
    </row>
    <row customFormat="1" customHeight="1" ht="12.95" r="132" s="73" spans="7:10" x14ac:dyDescent="0.2">
      <c r="G132" s="20"/>
      <c r="H132" s="20"/>
      <c r="I132" s="20"/>
      <c r="J132" s="20"/>
    </row>
    <row customFormat="1" customHeight="1" ht="12.95" r="133" s="73" spans="7:10" x14ac:dyDescent="0.2">
      <c r="G133" s="20"/>
      <c r="H133" s="20"/>
      <c r="I133" s="20"/>
      <c r="J133" s="20"/>
    </row>
    <row customFormat="1" customHeight="1" ht="12.95" r="134" s="73" spans="7:10" x14ac:dyDescent="0.2">
      <c r="G134" s="20"/>
      <c r="H134" s="20"/>
      <c r="I134" s="20"/>
      <c r="J134" s="20"/>
    </row>
    <row customFormat="1" customHeight="1" ht="12.95" r="135" s="73" spans="7:10" x14ac:dyDescent="0.2">
      <c r="G135" s="20"/>
      <c r="H135" s="20"/>
      <c r="I135" s="20"/>
      <c r="J135" s="20"/>
    </row>
    <row customFormat="1" customHeight="1" ht="12.95" r="136" s="73" spans="7:10" x14ac:dyDescent="0.2">
      <c r="G136" s="20"/>
      <c r="H136" s="20"/>
      <c r="I136" s="20"/>
      <c r="J136" s="20"/>
    </row>
    <row customFormat="1" customHeight="1" ht="12.95" r="137" s="73" spans="7:10" x14ac:dyDescent="0.2">
      <c r="G137" s="20"/>
      <c r="H137" s="20"/>
      <c r="I137" s="20"/>
      <c r="J137" s="20"/>
    </row>
    <row customFormat="1" customHeight="1" ht="12.95" r="138" s="73" spans="7:10" x14ac:dyDescent="0.2">
      <c r="G138" s="20"/>
      <c r="H138" s="20"/>
      <c r="I138" s="20"/>
      <c r="J138" s="20"/>
    </row>
    <row customFormat="1" customHeight="1" ht="12.95" r="139" s="73" spans="7:10" x14ac:dyDescent="0.2">
      <c r="G139" s="20"/>
      <c r="H139" s="20"/>
      <c r="I139" s="20"/>
      <c r="J139" s="20"/>
    </row>
    <row customFormat="1" customHeight="1" ht="12.95" r="140" s="73" spans="7:10" x14ac:dyDescent="0.2">
      <c r="G140" s="20"/>
      <c r="H140" s="20"/>
      <c r="I140" s="20"/>
      <c r="J140" s="20"/>
    </row>
    <row customFormat="1" customHeight="1" ht="12.95" r="141" s="73" spans="7:10" x14ac:dyDescent="0.2">
      <c r="G141" s="20"/>
      <c r="H141" s="20"/>
      <c r="I141" s="20"/>
      <c r="J141" s="20"/>
    </row>
    <row customFormat="1" customHeight="1" ht="12.95" r="142" s="73" spans="7:10" x14ac:dyDescent="0.2">
      <c r="G142" s="20"/>
      <c r="H142" s="20"/>
      <c r="I142" s="20"/>
      <c r="J142" s="20"/>
    </row>
    <row customFormat="1" customHeight="1" ht="12.95" r="143" s="73" spans="7:10" x14ac:dyDescent="0.2">
      <c r="G143" s="20"/>
      <c r="H143" s="20"/>
      <c r="I143" s="20"/>
      <c r="J143" s="20"/>
    </row>
    <row customFormat="1" customHeight="1" ht="12.95" r="144" s="73" spans="7:10" x14ac:dyDescent="0.2">
      <c r="G144" s="20"/>
      <c r="H144" s="20"/>
      <c r="I144" s="20"/>
      <c r="J144" s="20"/>
    </row>
    <row customFormat="1" customHeight="1" ht="12.95" r="145" s="73" spans="7:10" x14ac:dyDescent="0.2">
      <c r="G145" s="20"/>
      <c r="H145" s="20"/>
      <c r="I145" s="20"/>
      <c r="J145" s="20"/>
    </row>
    <row customFormat="1" customHeight="1" ht="12.95" r="146" s="73" spans="7:10" x14ac:dyDescent="0.2">
      <c r="G146" s="20"/>
      <c r="H146" s="20"/>
      <c r="I146" s="20"/>
      <c r="J146" s="20"/>
    </row>
    <row customFormat="1" customHeight="1" ht="12.95" r="147" s="73" spans="7:10" x14ac:dyDescent="0.2">
      <c r="G147" s="20"/>
      <c r="H147" s="20"/>
      <c r="I147" s="20"/>
      <c r="J147" s="20"/>
    </row>
    <row customFormat="1" customHeight="1" ht="12.95" r="148" s="73" spans="7:10" x14ac:dyDescent="0.2">
      <c r="G148" s="20"/>
      <c r="H148" s="20"/>
      <c r="I148" s="20"/>
      <c r="J148" s="20"/>
    </row>
    <row customFormat="1" customHeight="1" ht="12.95" r="149" s="73" spans="7:10" x14ac:dyDescent="0.2">
      <c r="G149" s="20"/>
      <c r="H149" s="20"/>
      <c r="I149" s="20"/>
      <c r="J149" s="20"/>
    </row>
    <row customFormat="1" customHeight="1" ht="12.95" r="150" s="73" spans="7:10" x14ac:dyDescent="0.2">
      <c r="G150" s="20"/>
      <c r="H150" s="20"/>
      <c r="I150" s="20"/>
      <c r="J150" s="20"/>
    </row>
    <row customFormat="1" customHeight="1" ht="12.95" r="151" s="73" spans="7:10" x14ac:dyDescent="0.2">
      <c r="G151" s="20"/>
      <c r="H151" s="20"/>
      <c r="I151" s="20"/>
      <c r="J151" s="20"/>
    </row>
    <row customFormat="1" customHeight="1" ht="12.95" r="152" s="73" spans="7:10" x14ac:dyDescent="0.2">
      <c r="G152" s="20"/>
      <c r="H152" s="20"/>
      <c r="I152" s="20"/>
      <c r="J152" s="20"/>
    </row>
    <row customFormat="1" customHeight="1" ht="12.95" r="153" s="73" spans="7:10" x14ac:dyDescent="0.2">
      <c r="G153" s="20"/>
      <c r="H153" s="20"/>
      <c r="I153" s="20"/>
      <c r="J153" s="20"/>
    </row>
    <row customFormat="1" customHeight="1" ht="12.95" r="154" s="73" spans="7:10" x14ac:dyDescent="0.2">
      <c r="G154" s="20"/>
      <c r="H154" s="20"/>
      <c r="I154" s="20"/>
      <c r="J154" s="20"/>
    </row>
    <row customFormat="1" customHeight="1" ht="12.95" r="155" s="73" spans="7:10" x14ac:dyDescent="0.2">
      <c r="G155" s="20"/>
      <c r="H155" s="20"/>
      <c r="I155" s="20"/>
      <c r="J155" s="20"/>
    </row>
    <row customFormat="1" customHeight="1" ht="12.95" r="156" s="73" spans="7:10" x14ac:dyDescent="0.2">
      <c r="G156" s="20"/>
      <c r="H156" s="20"/>
      <c r="I156" s="20"/>
      <c r="J156" s="20"/>
    </row>
    <row customFormat="1" customHeight="1" ht="12.95" r="157" s="73" spans="7:10" x14ac:dyDescent="0.2">
      <c r="G157" s="20"/>
      <c r="H157" s="20"/>
      <c r="I157" s="20"/>
      <c r="J157" s="20"/>
    </row>
    <row customFormat="1" customHeight="1" ht="12.95" r="158" s="73" spans="7:10" x14ac:dyDescent="0.2">
      <c r="G158" s="20"/>
      <c r="H158" s="20"/>
      <c r="I158" s="20"/>
      <c r="J158" s="20"/>
    </row>
    <row customFormat="1" customHeight="1" ht="12.95" r="159" s="73" spans="7:10" x14ac:dyDescent="0.2">
      <c r="G159" s="20"/>
      <c r="H159" s="20"/>
      <c r="I159" s="20"/>
      <c r="J159" s="20"/>
    </row>
    <row customFormat="1" customHeight="1" ht="12.95" r="160" s="73" spans="7:10" x14ac:dyDescent="0.2">
      <c r="G160" s="20"/>
      <c r="H160" s="20"/>
      <c r="I160" s="20"/>
      <c r="J160" s="20"/>
    </row>
    <row customFormat="1" customHeight="1" ht="12.95" r="161" s="73" spans="7:10" x14ac:dyDescent="0.2">
      <c r="G161" s="20"/>
      <c r="H161" s="20"/>
      <c r="I161" s="20"/>
      <c r="J161" s="20"/>
    </row>
    <row customFormat="1" customHeight="1" ht="12.95" r="162" s="73" spans="7:10" x14ac:dyDescent="0.2">
      <c r="G162" s="20"/>
      <c r="H162" s="20"/>
      <c r="I162" s="20"/>
      <c r="J162" s="20"/>
    </row>
    <row customFormat="1" customHeight="1" ht="12.95" r="163" s="73" spans="7:10" x14ac:dyDescent="0.2">
      <c r="G163" s="20"/>
      <c r="H163" s="20"/>
      <c r="I163" s="20"/>
      <c r="J163" s="20"/>
    </row>
    <row customFormat="1" customHeight="1" ht="12.95" r="164" s="73" spans="7:10" x14ac:dyDescent="0.2">
      <c r="G164" s="20"/>
      <c r="H164" s="20"/>
      <c r="I164" s="20"/>
      <c r="J164" s="20"/>
    </row>
    <row customFormat="1" customHeight="1" ht="12.95" r="165" s="73" spans="7:10" x14ac:dyDescent="0.2">
      <c r="G165" s="20"/>
      <c r="H165" s="20"/>
      <c r="I165" s="20"/>
      <c r="J165" s="20"/>
    </row>
    <row customFormat="1" customHeight="1" ht="12.95" r="166" s="73" spans="7:10" x14ac:dyDescent="0.2">
      <c r="G166" s="20"/>
      <c r="H166" s="20"/>
      <c r="I166" s="20"/>
      <c r="J166" s="20"/>
    </row>
    <row customFormat="1" customHeight="1" ht="12.95" r="167" s="73" spans="7:10" x14ac:dyDescent="0.2">
      <c r="G167" s="20"/>
      <c r="H167" s="20"/>
      <c r="I167" s="20"/>
      <c r="J167" s="20"/>
    </row>
    <row customFormat="1" customHeight="1" ht="12.95" r="168" s="73" spans="7:10" x14ac:dyDescent="0.2">
      <c r="G168" s="20"/>
      <c r="H168" s="20"/>
      <c r="I168" s="20"/>
      <c r="J168" s="20"/>
    </row>
    <row customFormat="1" customHeight="1" ht="12.95" r="169" s="73" spans="7:10" x14ac:dyDescent="0.2">
      <c r="G169" s="20"/>
      <c r="H169" s="20"/>
      <c r="I169" s="20"/>
      <c r="J169" s="20"/>
    </row>
    <row customFormat="1" customHeight="1" ht="12.95" r="170" s="73" spans="7:10" x14ac:dyDescent="0.2">
      <c r="G170" s="20"/>
      <c r="H170" s="20"/>
      <c r="I170" s="20"/>
      <c r="J170" s="20"/>
    </row>
    <row customFormat="1" customHeight="1" ht="12.95" r="171" s="73" spans="7:10" x14ac:dyDescent="0.2">
      <c r="G171" s="20"/>
      <c r="H171" s="20"/>
      <c r="I171" s="20"/>
      <c r="J171" s="20"/>
    </row>
    <row customFormat="1" customHeight="1" ht="12.95" r="172" s="73" spans="7:10" x14ac:dyDescent="0.2">
      <c r="G172" s="20"/>
      <c r="H172" s="20"/>
      <c r="I172" s="20"/>
      <c r="J172" s="20"/>
    </row>
    <row customFormat="1" customHeight="1" ht="12.95" r="173" s="73" spans="7:10" x14ac:dyDescent="0.2">
      <c r="G173" s="20"/>
      <c r="H173" s="20"/>
      <c r="I173" s="20"/>
      <c r="J173" s="20"/>
    </row>
    <row customFormat="1" customHeight="1" ht="12.95" r="174" s="73" spans="7:10" x14ac:dyDescent="0.2">
      <c r="G174" s="20"/>
      <c r="H174" s="20"/>
      <c r="I174" s="20"/>
      <c r="J174" s="20"/>
    </row>
    <row customFormat="1" customHeight="1" ht="12.95" r="175" s="73" spans="7:10" x14ac:dyDescent="0.2">
      <c r="G175" s="20"/>
      <c r="H175" s="20"/>
      <c r="I175" s="20"/>
      <c r="J175" s="20"/>
    </row>
    <row customFormat="1" customHeight="1" ht="12.95" r="176" s="73" spans="7:10" x14ac:dyDescent="0.2">
      <c r="G176" s="20"/>
      <c r="H176" s="20"/>
      <c r="I176" s="20"/>
      <c r="J176" s="20"/>
    </row>
    <row customFormat="1" customHeight="1" ht="12.95" r="177" s="73" spans="7:10" x14ac:dyDescent="0.2">
      <c r="G177" s="20"/>
      <c r="H177" s="20"/>
      <c r="I177" s="20"/>
      <c r="J177" s="20"/>
    </row>
    <row customFormat="1" customHeight="1" ht="12.95" r="178" s="73" spans="7:10" x14ac:dyDescent="0.2">
      <c r="G178" s="20"/>
      <c r="H178" s="20"/>
      <c r="I178" s="20"/>
      <c r="J178" s="20"/>
    </row>
    <row customFormat="1" customHeight="1" ht="12.95" r="179" s="73" spans="7:10" x14ac:dyDescent="0.2">
      <c r="G179" s="20"/>
      <c r="H179" s="20"/>
      <c r="I179" s="20"/>
      <c r="J179" s="20"/>
    </row>
    <row customFormat="1" customHeight="1" ht="12.95" r="180" s="73" spans="7:10" x14ac:dyDescent="0.2">
      <c r="G180" s="20"/>
      <c r="H180" s="20"/>
      <c r="I180" s="20"/>
      <c r="J180" s="20"/>
    </row>
    <row customFormat="1" customHeight="1" ht="12.95" r="181" s="73" spans="7:10" x14ac:dyDescent="0.2">
      <c r="G181" s="20"/>
      <c r="H181" s="20"/>
      <c r="I181" s="20"/>
      <c r="J181" s="20"/>
    </row>
    <row customFormat="1" customHeight="1" ht="12.95" r="182" s="73" spans="7:10" x14ac:dyDescent="0.2">
      <c r="G182" s="20"/>
      <c r="H182" s="20"/>
      <c r="I182" s="20"/>
      <c r="J182" s="20"/>
    </row>
    <row customFormat="1" customHeight="1" ht="12.95" r="183" s="73" spans="7:10" x14ac:dyDescent="0.2">
      <c r="G183" s="20"/>
      <c r="H183" s="20"/>
      <c r="I183" s="20"/>
      <c r="J183" s="20"/>
    </row>
    <row customFormat="1" customHeight="1" ht="12.95" r="184" s="73" spans="7:10" x14ac:dyDescent="0.2">
      <c r="G184" s="20"/>
      <c r="H184" s="20"/>
      <c r="I184" s="20"/>
      <c r="J184" s="20"/>
    </row>
    <row customFormat="1" customHeight="1" ht="12.95" r="185" s="73" spans="7:10" x14ac:dyDescent="0.2">
      <c r="G185" s="20"/>
      <c r="H185" s="20"/>
      <c r="I185" s="20"/>
      <c r="J185" s="20"/>
    </row>
    <row customFormat="1" customHeight="1" ht="12.95" r="186" s="73" spans="7:10" x14ac:dyDescent="0.2">
      <c r="G186" s="20"/>
      <c r="H186" s="20"/>
      <c r="I186" s="20"/>
      <c r="J186" s="20"/>
    </row>
    <row customFormat="1" customHeight="1" ht="12.95" r="187" s="73" spans="7:10" x14ac:dyDescent="0.2">
      <c r="G187" s="20"/>
      <c r="H187" s="20"/>
      <c r="I187" s="20"/>
      <c r="J187" s="20"/>
    </row>
    <row customFormat="1" customHeight="1" ht="12.95" r="188" s="73" spans="7:10" x14ac:dyDescent="0.2">
      <c r="G188" s="20"/>
      <c r="H188" s="20"/>
      <c r="I188" s="20"/>
      <c r="J188" s="20"/>
    </row>
    <row customFormat="1" customHeight="1" ht="12.95" r="189" s="73" spans="7:10" x14ac:dyDescent="0.2">
      <c r="G189" s="20"/>
      <c r="H189" s="20"/>
      <c r="I189" s="20"/>
      <c r="J189" s="20"/>
    </row>
    <row customFormat="1" customHeight="1" ht="12.95" r="190" s="73" spans="7:10" x14ac:dyDescent="0.2">
      <c r="G190" s="20"/>
      <c r="H190" s="20"/>
      <c r="I190" s="20"/>
      <c r="J190" s="20"/>
    </row>
    <row customFormat="1" customHeight="1" ht="12.95" r="191" s="73" spans="7:10" x14ac:dyDescent="0.2">
      <c r="G191" s="20"/>
      <c r="H191" s="20"/>
      <c r="I191" s="20"/>
      <c r="J191" s="20"/>
    </row>
    <row customFormat="1" customHeight="1" ht="12.95" r="192" s="73" spans="7:10" x14ac:dyDescent="0.2">
      <c r="G192" s="20"/>
      <c r="H192" s="20"/>
      <c r="I192" s="20"/>
      <c r="J192" s="20"/>
    </row>
    <row customFormat="1" customHeight="1" ht="12.95" r="193" s="73" spans="7:10" x14ac:dyDescent="0.2">
      <c r="G193" s="20"/>
      <c r="H193" s="20"/>
      <c r="I193" s="20"/>
      <c r="J193" s="20"/>
    </row>
    <row customFormat="1" customHeight="1" ht="12.95" r="194" s="73" spans="7:10" x14ac:dyDescent="0.2">
      <c r="G194" s="20"/>
      <c r="H194" s="20"/>
      <c r="I194" s="20"/>
      <c r="J194" s="20"/>
    </row>
    <row customFormat="1" customHeight="1" ht="12.95" r="195" s="73" spans="7:10" x14ac:dyDescent="0.2">
      <c r="G195" s="20"/>
      <c r="H195" s="20"/>
      <c r="I195" s="20"/>
      <c r="J195" s="20"/>
    </row>
    <row customFormat="1" customHeight="1" ht="12.95" r="196" s="73" spans="7:10" x14ac:dyDescent="0.2">
      <c r="G196" s="20"/>
      <c r="H196" s="20"/>
      <c r="I196" s="20"/>
      <c r="J196" s="20"/>
    </row>
    <row customFormat="1" customHeight="1" ht="12.95" r="197" s="73" spans="7:10" x14ac:dyDescent="0.2">
      <c r="G197" s="20"/>
      <c r="H197" s="20"/>
      <c r="I197" s="20"/>
      <c r="J197" s="20"/>
    </row>
    <row customFormat="1" customHeight="1" ht="12.95" r="198" s="73" spans="7:10" x14ac:dyDescent="0.2">
      <c r="G198" s="20"/>
      <c r="H198" s="20"/>
      <c r="I198" s="20"/>
      <c r="J198" s="20"/>
    </row>
    <row customFormat="1" customHeight="1" ht="12.95" r="199" s="73" spans="7:10" x14ac:dyDescent="0.2">
      <c r="G199" s="20"/>
      <c r="H199" s="20"/>
      <c r="I199" s="20"/>
      <c r="J199" s="20"/>
    </row>
    <row customFormat="1" customHeight="1" ht="12.95" r="200" s="73" spans="7:10" x14ac:dyDescent="0.2">
      <c r="G200" s="20"/>
      <c r="H200" s="20"/>
      <c r="I200" s="20"/>
      <c r="J200" s="20"/>
    </row>
    <row customFormat="1" customHeight="1" ht="12.95" r="201" s="73" spans="7:10" x14ac:dyDescent="0.2">
      <c r="G201" s="20"/>
      <c r="H201" s="20"/>
      <c r="I201" s="20"/>
      <c r="J201" s="20"/>
    </row>
    <row customFormat="1" customHeight="1" ht="12.95" r="202" s="73" spans="7:10" x14ac:dyDescent="0.2">
      <c r="G202" s="20"/>
      <c r="H202" s="20"/>
      <c r="I202" s="20"/>
      <c r="J202" s="20"/>
    </row>
    <row customFormat="1" customHeight="1" ht="12.95" r="203" s="73" spans="7:10" x14ac:dyDescent="0.2">
      <c r="G203" s="20"/>
      <c r="H203" s="20"/>
      <c r="I203" s="20"/>
      <c r="J203" s="20"/>
    </row>
    <row customFormat="1" customHeight="1" ht="12.95" r="204" s="73" spans="7:10" x14ac:dyDescent="0.2">
      <c r="G204" s="20"/>
      <c r="H204" s="20"/>
      <c r="I204" s="20"/>
      <c r="J204" s="20"/>
    </row>
    <row customFormat="1" customHeight="1" ht="12.95" r="205" s="73" spans="7:10" x14ac:dyDescent="0.2">
      <c r="G205" s="20"/>
      <c r="H205" s="20"/>
      <c r="I205" s="20"/>
      <c r="J205" s="20"/>
    </row>
    <row customFormat="1" customHeight="1" ht="12.95" r="206" s="73" spans="7:10" x14ac:dyDescent="0.2">
      <c r="G206" s="20"/>
      <c r="H206" s="20"/>
      <c r="I206" s="20"/>
      <c r="J206" s="20"/>
    </row>
    <row customFormat="1" customHeight="1" ht="12.95" r="207" s="73" spans="7:10" x14ac:dyDescent="0.2">
      <c r="G207" s="20"/>
      <c r="H207" s="20"/>
      <c r="I207" s="20"/>
      <c r="J207" s="20"/>
    </row>
    <row customFormat="1" customHeight="1" ht="12.95" r="208" s="73" spans="7:10" x14ac:dyDescent="0.2">
      <c r="G208" s="20"/>
      <c r="H208" s="20"/>
      <c r="I208" s="20"/>
      <c r="J208" s="20"/>
    </row>
    <row customFormat="1" customHeight="1" ht="12.95" r="209" s="73" spans="7:10" x14ac:dyDescent="0.2">
      <c r="G209" s="20"/>
      <c r="H209" s="20"/>
      <c r="I209" s="20"/>
      <c r="J209" s="20"/>
    </row>
    <row customFormat="1" customHeight="1" ht="12.95" r="210" s="73" spans="7:10" x14ac:dyDescent="0.2">
      <c r="G210" s="20"/>
      <c r="H210" s="20"/>
      <c r="I210" s="20"/>
      <c r="J210" s="20"/>
    </row>
    <row customFormat="1" customHeight="1" ht="12.95" r="211" s="73" spans="7:10" x14ac:dyDescent="0.2">
      <c r="G211" s="20"/>
      <c r="H211" s="20"/>
      <c r="I211" s="20"/>
      <c r="J211" s="20"/>
    </row>
    <row customFormat="1" customHeight="1" ht="12.95" r="212" s="73" spans="7:10" x14ac:dyDescent="0.2">
      <c r="G212" s="20"/>
      <c r="H212" s="20"/>
      <c r="I212" s="20"/>
      <c r="J212" s="20"/>
    </row>
    <row customFormat="1" customHeight="1" ht="12.95" r="213" s="73" spans="7:10" x14ac:dyDescent="0.2">
      <c r="G213" s="20"/>
      <c r="H213" s="20"/>
      <c r="I213" s="20"/>
      <c r="J213" s="20"/>
    </row>
    <row customFormat="1" customHeight="1" ht="12.95" r="214" s="73" spans="7:10" x14ac:dyDescent="0.2">
      <c r="G214" s="20"/>
      <c r="H214" s="20"/>
      <c r="I214" s="20"/>
      <c r="J214" s="20"/>
    </row>
    <row customFormat="1" customHeight="1" ht="12.95" r="215" s="73" spans="7:10" x14ac:dyDescent="0.2">
      <c r="G215" s="20"/>
      <c r="H215" s="20"/>
      <c r="I215" s="20"/>
      <c r="J215" s="20"/>
    </row>
    <row customFormat="1" customHeight="1" ht="12.95" r="216" s="73" spans="7:10" x14ac:dyDescent="0.2">
      <c r="G216" s="20"/>
      <c r="H216" s="20"/>
      <c r="I216" s="20"/>
      <c r="J216" s="20"/>
    </row>
    <row customFormat="1" r="217" s="73" spans="7:10" x14ac:dyDescent="0.2">
      <c r="G217" s="20"/>
      <c r="H217" s="20"/>
      <c r="I217" s="20"/>
      <c r="J217" s="20"/>
    </row>
    <row customFormat="1" r="218" s="73" spans="7:10" x14ac:dyDescent="0.2">
      <c r="G218" s="20"/>
      <c r="H218" s="20"/>
      <c r="I218" s="20"/>
      <c r="J218" s="20"/>
    </row>
    <row customFormat="1" r="219" s="73" spans="7:10" x14ac:dyDescent="0.2">
      <c r="G219" s="20"/>
      <c r="H219" s="20"/>
      <c r="I219" s="20"/>
      <c r="J219" s="20"/>
    </row>
    <row customFormat="1" r="220" s="73" spans="7:10" x14ac:dyDescent="0.2">
      <c r="G220" s="20"/>
      <c r="H220" s="20"/>
      <c r="I220" s="20"/>
      <c r="J220" s="20"/>
    </row>
  </sheetData>
  <sheetProtection objects="1" scenarios="1" sheet="1"/>
  <mergeCells count="1">
    <mergeCell ref="K1:M1"/>
  </mergeCells>
  <conditionalFormatting sqref="N26:S118">
    <cfRule type="expression" dxfId="7" priority="1">
      <formula>ISNUMBER(SEARCH("ERROR",N26))</formula>
    </cfRule>
    <cfRule type="expression" dxfId="8" priority="2">
      <formula>ISNUMBER(SEARCH("WARNING",N26))</formula>
    </cfRule>
    <cfRule type="expression" dxfId="9" priority="3">
      <formula>ISNUMBER(SEARCH("OK",N26))</formula>
    </cfRule>
  </conditionalFormatting>
  <conditionalFormatting sqref="B5">
    <cfRule type="expression" dxfId="10" priority="4">
      <formula>OR(B5=0,B5="0")</formula>
    </cfRule>
    <cfRule type="expression" dxfId="11" priority="5">
      <formula>B5&gt;0</formula>
    </cfRule>
  </conditionalFormatting>
  <conditionalFormatting sqref="B6">
    <cfRule type="expression" dxfId="12" priority="6">
      <formula>OR(B6=0,B6="0")</formula>
    </cfRule>
    <cfRule type="expression" dxfId="13" priority="7">
      <formula>B6&gt;0</formula>
    </cfRule>
  </conditionalFormatting>
  <hyperlinks>
    <hyperlink location="Validation_K010_AUH301_K26_0" ref="N26"/>
    <hyperlink location="Validation_K011_AUH301_K27_0" ref="N27"/>
    <hyperlink location="Validation_K012_AUH301_K29_0" ref="N29"/>
    <hyperlink location="Validation_K006_AUH301_K34_0" ref="N34"/>
    <hyperlink location="Validation_K007_AUH301_K39_0" ref="N39"/>
    <hyperlink location="Validation_K008_AUH301_K44_0" ref="N44"/>
    <hyperlink location="Validation_K001_AUH301_K49_0" ref="N49"/>
    <hyperlink location="Validation_K002_AUH301_K49_0" ref="O49"/>
    <hyperlink location="Validation_K003_AUH301_K49_0" ref="P49"/>
    <hyperlink location="Validation_K004_AUH301_K49_0" ref="Q49"/>
    <hyperlink location="Validation_K001_AUH301_K49_1" ref="R49"/>
    <hyperlink location="Validation_KD001_AUH301_K49_0" ref="S49"/>
    <hyperlink location="Validation_K005_AUH301_K50_0" ref="N50"/>
    <hyperlink location="Validation_K009_AUH301_K60_0" ref="N60"/>
    <hyperlink location="Validation_K003_AUH301_K67_0" ref="N67"/>
    <hyperlink location="Validation_K005_AUH301_K68_0" ref="N68"/>
    <hyperlink location="Validation_K002_AUH301_K72_0" ref="N72"/>
    <hyperlink location="Validation_K001_AUH301_K76_0" ref="N76"/>
    <hyperlink location="Validation_K004_AUH301_K76_0" ref="O76"/>
    <hyperlink location="Validation_K007_AUH301_K76_0" ref="P76"/>
    <hyperlink location="Validation_K008_AUH301_K76_0" ref="Q76"/>
    <hyperlink location="Validation_KD001_AUH301_K76_0" ref="R76"/>
    <hyperlink location="Validation_K006_AUH301_K77_0" ref="N77"/>
    <hyperlink location="Validation_KD001_AUH301_K85_0" ref="N85"/>
    <hyperlink location="Validation_KD001a_AUH301_K85_0" ref="O85"/>
    <hyperlink location="Validation_K003_AUH301_K88_0" ref="N88"/>
    <hyperlink location="Validation_K009_AUH301_K91_0" ref="N91"/>
    <hyperlink location="Validation_K004_AUH301_K110_0" ref="N110"/>
    <hyperlink location="Validation_D026_AUH301_K110_0" ref="O110"/>
    <hyperlink location="Validation_D002_AUH301_K111_0" ref="N111"/>
    <hyperlink location="Validation_D002_AUH301_K113_0" ref="N113"/>
    <hyperlink location="Validation_D001_AUH301_K113_0" ref="O113"/>
    <hyperlink location="Validation_K005_AUH301_K118_0" ref="N118"/>
    <hyperlink location="Validation_D003_AUH301_K118_0" ref="O118"/>
  </hyperlinks>
  <printOptions gridLinesSet="0"/>
  <pageMargins bottom="0.59055118110236227" footer="0.31496062992125984" header="0.31496062992125984" left="0.39370078740157483" right="0.39370078740157483" top="0.47244094488188981"/>
  <pageSetup fitToHeight="3" orientation="portrait" paperSize="9" r:id="rId1" scale="57"/>
  <headerFooter>
    <oddFooter><![CDATA[&L&G   &"Arial,Fett"confidentiel&C&D&Rpage &P]]></oddFooter>
  </headerFooter>
  <rowBreaks count="1" manualBreakCount="1">
    <brk id="78" man="1" max="14" min="1"/>
  </rowBreaks>
  <drawing r:id="rId4"/>
  <legacyDrawing r:id="rId6"/>
  <legacyDrawingHF r:id="rId2"/>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Tabelle5">
    <pageSetUpPr fitToPage="1"/>
  </sheetPr>
  <dimension ref="A1:W202"/>
  <sheetViews>
    <sheetView showGridLines="0" showRowColHeaders="0" showZeros="true" topLeftCell="B1" workbookViewId="0" zoomScale="80" zoomScaleNormal="80">
      <pane activePane="bottomRight" state="frozen" topLeftCell="K21" xSplit="9" ySplit="20"/>
      <selection activeCell="D3" sqref="D3"/>
      <selection activeCell="D3" pane="topRight" sqref="D3"/>
      <selection activeCell="D3" pane="bottomLeft" sqref="D3"/>
      <selection activeCell="K22" pane="bottomRight" sqref="K22"/>
    </sheetView>
  </sheetViews>
  <sheetFormatPr defaultColWidth="11.5703125" defaultRowHeight="12.75" x14ac:dyDescent="0.2"/>
  <cols>
    <col min="15" max="21" customWidth="true" style="20" width="11.7109375" collapsed="true"/>
    <col min="1" max="1" customWidth="true" hidden="true" style="20" width="1.85546875" collapsed="false"/>
    <col min="2" max="2" bestFit="true" customWidth="true" style="20" width="13.42578125" collapsed="false"/>
    <col min="3" max="3" customWidth="true" hidden="true" style="20" width="9.7109375" collapsed="false"/>
    <col min="4" max="4" customWidth="true" style="20" width="92.140625" collapsed="false"/>
    <col min="5" max="5" customWidth="true" hidden="true" style="20" width="4.7109375" collapsed="false"/>
    <col min="6" max="6" customWidth="true" style="20" width="4.7109375" collapsed="false"/>
    <col min="7" max="9" customWidth="true" hidden="true" style="51" width="5.7109375" collapsed="false"/>
    <col min="10" max="10" customWidth="true" hidden="true" style="20" width="24.28515625" collapsed="false"/>
    <col min="11" max="11" customWidth="true" style="20" width="20.7109375" collapsed="false"/>
    <col min="12" max="12" customWidth="true" style="20" width="1.7109375" collapsed="false"/>
    <col min="13" max="13" customWidth="true" style="20" width="9.5703125" collapsed="false"/>
    <col min="14" max="14" customWidth="true" style="20" width="12.78125" collapsed="false"/>
    <col min="22" max="22" customWidth="true" style="73" width="11.7109375" collapsed="false"/>
    <col min="23" max="25" customWidth="true" style="20" width="11.7109375" collapsed="false"/>
    <col min="26" max="16384" style="20" width="11.5703125" collapsed="false"/>
  </cols>
  <sheetData>
    <row customHeight="1" ht="21.95" r="1" spans="1:22" x14ac:dyDescent="0.2">
      <c r="A1" s="21"/>
      <c r="B1" s="48" t="str">
        <f>I_ReportName</f>
        <v>AURH_K</v>
      </c>
      <c r="D1" s="16" t="s">
        <v>347</v>
      </c>
      <c r="E1" s="21"/>
      <c r="H1" s="52"/>
      <c r="I1" s="52"/>
      <c r="K1" s="193" t="s">
        <v>282</v>
      </c>
      <c r="L1" s="193"/>
      <c r="M1" s="193"/>
      <c r="N1" s="193"/>
      <c r="O1" s="193"/>
      <c r="P1" s="193"/>
      <c r="Q1" s="193"/>
    </row>
    <row customHeight="1" ht="21.95" r="2" spans="1:22" x14ac:dyDescent="0.2">
      <c r="A2" s="21"/>
      <c r="B2" s="48" t="s">
        <v>290</v>
      </c>
      <c r="D2" s="16" t="s">
        <v>371</v>
      </c>
      <c r="E2" s="21"/>
      <c r="H2" s="52"/>
      <c r="I2" s="52"/>
      <c r="K2" s="77" t="s">
        <v>329</v>
      </c>
      <c r="L2" s="99"/>
      <c r="M2" s="99"/>
      <c r="N2" s="99"/>
      <c r="O2" s="99"/>
      <c r="P2" s="99"/>
      <c r="Q2" s="99"/>
    </row>
    <row customHeight="1" ht="21.95" r="3" spans="1:22" x14ac:dyDescent="0.2">
      <c r="A3" s="21"/>
      <c r="B3" s="48" t="str">
        <f>I_SubjectId</f>
        <v>XXXXXX</v>
      </c>
      <c r="D3" s="16" t="s">
        <v>369</v>
      </c>
      <c r="E3" s="21"/>
      <c r="H3" s="52"/>
      <c r="I3" s="52"/>
      <c r="K3" s="98" t="s">
        <v>286</v>
      </c>
      <c r="L3" s="100"/>
      <c r="M3" s="100"/>
      <c r="N3" s="28"/>
      <c r="O3" s="28"/>
      <c r="P3" s="28"/>
      <c r="Q3" s="28"/>
    </row>
    <row customHeight="1" ht="21.95" r="4" spans="1:22" x14ac:dyDescent="0.2">
      <c r="A4" s="24"/>
      <c r="B4" s="49" t="str">
        <f>I_ReferDate</f>
        <v>jj.mm.aaaa</v>
      </c>
      <c r="D4" s="16" t="s">
        <v>349</v>
      </c>
      <c r="E4" s="24"/>
      <c r="H4" s="52"/>
      <c r="I4" s="52"/>
      <c r="K4" s="101"/>
      <c r="L4" s="100"/>
      <c r="M4" s="100"/>
      <c r="N4" s="100"/>
      <c r="O4" s="100"/>
      <c r="P4" s="100"/>
      <c r="Q4" s="100"/>
    </row>
    <row customFormat="1" customHeight="1" ht="20.100000000000001" r="5" s="26" spans="1:22" x14ac:dyDescent="0.2">
      <c r="A5" s="73"/>
      <c r="B5" s="73">
        <f>COUNTIFS(N26:O54,"*ERROR*")+COUNTIFS(N59,"*ERROR*")</f>
      </c>
      <c r="C5" s="73"/>
      <c r="D5" s="16" t="s">
        <v>353</v>
      </c>
      <c r="E5" s="73"/>
      <c r="F5" s="73"/>
      <c r="G5" s="53"/>
      <c r="H5" s="54"/>
      <c r="I5" s="54"/>
      <c r="J5" s="73"/>
      <c r="K5" s="161" t="s">
        <v>283</v>
      </c>
      <c r="L5" s="73"/>
      <c r="S5" s="20"/>
      <c r="T5" s="20"/>
      <c r="U5" s="20"/>
      <c r="V5" s="73"/>
    </row>
    <row customFormat="1" customHeight="1" ht="20.100000000000001" r="6" s="26" spans="1:22" x14ac:dyDescent="0.2">
      <c r="A6" s="73"/>
      <c r="B6" s="73">
        <f>COUNTIFS(N26:O54,"*WARNING*")+COUNTIFS(N59,"*WARNING*")</f>
      </c>
      <c r="C6" s="73"/>
      <c r="D6" s="16" t="s">
        <v>354</v>
      </c>
      <c r="E6" s="73"/>
      <c r="F6" s="73"/>
      <c r="G6" s="53"/>
      <c r="H6" s="54"/>
      <c r="I6" s="54"/>
      <c r="J6" s="73"/>
      <c r="K6" s="73"/>
      <c r="L6" s="73"/>
      <c r="S6" s="20"/>
      <c r="T6" s="20"/>
      <c r="U6" s="20"/>
      <c r="V6" s="73"/>
    </row>
    <row customHeight="1" hidden="1" ht="15" r="7" spans="1:22" x14ac:dyDescent="0.2">
      <c r="A7" s="73"/>
      <c r="B7" s="73"/>
      <c r="C7" s="73"/>
      <c r="D7" s="73"/>
      <c r="E7" s="73"/>
      <c r="F7" s="73"/>
      <c r="G7" s="54"/>
      <c r="H7" s="54"/>
      <c r="I7" s="54"/>
      <c r="J7" s="73"/>
      <c r="K7" s="73"/>
      <c r="L7" s="73"/>
    </row>
    <row customHeight="1" hidden="1" ht="15" r="8" spans="1:22" x14ac:dyDescent="0.2">
      <c r="A8" s="73"/>
      <c r="B8" s="73"/>
      <c r="C8" s="73"/>
      <c r="D8" s="73"/>
      <c r="E8" s="73"/>
      <c r="F8" s="73"/>
      <c r="G8" s="54"/>
      <c r="H8" s="54"/>
      <c r="I8" s="54"/>
      <c r="J8" s="73"/>
      <c r="K8" s="73"/>
      <c r="L8" s="73"/>
    </row>
    <row customHeight="1" hidden="1" ht="15" r="9" spans="1:22" x14ac:dyDescent="0.2">
      <c r="A9" s="73"/>
      <c r="B9" s="73"/>
      <c r="C9" s="73"/>
      <c r="D9" s="73"/>
      <c r="E9" s="73"/>
      <c r="F9" s="73"/>
      <c r="G9" s="54"/>
      <c r="H9" s="54"/>
      <c r="I9" s="54"/>
      <c r="J9" s="73"/>
      <c r="K9" s="73"/>
      <c r="L9" s="73"/>
    </row>
    <row customHeight="1" hidden="1" ht="15" r="10" spans="1:22" x14ac:dyDescent="0.2">
      <c r="A10" s="73"/>
      <c r="B10" s="73"/>
      <c r="C10" s="73"/>
      <c r="D10" s="73"/>
      <c r="E10" s="73"/>
      <c r="F10" s="73"/>
      <c r="G10" s="54"/>
      <c r="H10" s="54"/>
      <c r="I10" s="54"/>
      <c r="J10" s="73"/>
      <c r="K10" s="73"/>
      <c r="L10" s="73"/>
    </row>
    <row customHeight="1" hidden="1" ht="15" r="11" spans="1:22" x14ac:dyDescent="0.2">
      <c r="A11" s="73"/>
      <c r="B11" s="73"/>
      <c r="C11" s="73"/>
      <c r="D11" s="73"/>
      <c r="E11" s="73"/>
      <c r="F11" s="73"/>
      <c r="G11" s="54"/>
      <c r="H11" s="54"/>
      <c r="I11" s="54"/>
      <c r="J11" s="73"/>
      <c r="K11" s="73"/>
      <c r="L11" s="73"/>
    </row>
    <row customHeight="1" hidden="1" ht="15" r="12" spans="1:22" x14ac:dyDescent="0.2">
      <c r="A12" s="73"/>
      <c r="B12" s="73"/>
      <c r="C12" s="73"/>
      <c r="D12" s="73"/>
      <c r="E12" s="73"/>
      <c r="F12" s="73"/>
      <c r="G12" s="54"/>
      <c r="H12" s="54"/>
      <c r="I12" s="54"/>
      <c r="J12" s="73"/>
      <c r="K12" s="73"/>
      <c r="L12" s="73"/>
    </row>
    <row customHeight="1" hidden="1" ht="15" r="13" spans="1:22" x14ac:dyDescent="0.2">
      <c r="A13" s="73"/>
      <c r="B13" s="73"/>
      <c r="C13" s="73"/>
      <c r="D13" s="73"/>
      <c r="E13" s="73"/>
      <c r="F13" s="73"/>
      <c r="G13" s="54"/>
      <c r="H13" s="54"/>
      <c r="I13" s="54"/>
      <c r="J13" s="73"/>
      <c r="K13" s="73"/>
      <c r="L13" s="73"/>
    </row>
    <row customHeight="1" hidden="1" ht="15" r="14" spans="1:22" x14ac:dyDescent="0.2">
      <c r="A14" s="73"/>
      <c r="B14" s="73"/>
      <c r="C14" s="73"/>
      <c r="D14" s="73"/>
      <c r="E14" s="73"/>
      <c r="F14" s="73"/>
      <c r="G14" s="54"/>
      <c r="H14" s="54"/>
      <c r="I14" s="54"/>
      <c r="J14" s="73"/>
      <c r="K14" s="73"/>
      <c r="L14" s="73"/>
    </row>
    <row customHeight="1" ht="15" r="15" spans="1:22" x14ac:dyDescent="0.2">
      <c r="A15" s="73"/>
      <c r="B15" s="73"/>
      <c r="C15" s="73"/>
      <c r="D15" s="73"/>
      <c r="E15" s="73"/>
      <c r="F15" s="73"/>
      <c r="G15" s="54"/>
      <c r="H15" s="54"/>
      <c r="I15" s="54"/>
      <c r="J15" s="73"/>
      <c r="K15" s="73"/>
      <c r="L15" s="73"/>
    </row>
    <row customHeight="1" ht="29.25" r="16" spans="1:22" x14ac:dyDescent="0.2">
      <c r="A16" s="30"/>
      <c r="B16" s="30"/>
      <c r="C16" s="30"/>
      <c r="D16" s="31"/>
      <c r="E16" s="30"/>
      <c r="F16" s="38"/>
      <c r="G16" s="55"/>
      <c r="H16" s="55"/>
      <c r="I16" s="55"/>
      <c r="J16" s="31"/>
      <c r="K16" s="75"/>
      <c r="L16" s="38"/>
    </row>
    <row customHeight="1" hidden="1" ht="28.5" r="17" spans="1:22" x14ac:dyDescent="0.2">
      <c r="A17" s="24"/>
      <c r="B17" s="24"/>
      <c r="C17" s="24"/>
      <c r="D17" s="35"/>
      <c r="E17" s="24"/>
      <c r="F17" s="39"/>
      <c r="G17" s="56"/>
      <c r="H17" s="56"/>
      <c r="I17" s="56"/>
      <c r="J17" s="35"/>
      <c r="K17" s="139"/>
      <c r="L17" s="39"/>
    </row>
    <row r="18" spans="1:22" x14ac:dyDescent="0.2">
      <c r="A18" s="36"/>
      <c r="B18" s="36"/>
      <c r="C18" s="36"/>
      <c r="D18" s="37"/>
      <c r="E18" s="36"/>
      <c r="F18" s="61"/>
      <c r="G18" s="57"/>
      <c r="H18" s="57"/>
      <c r="I18" s="57"/>
      <c r="J18" s="37"/>
      <c r="K18" s="60" t="str">
        <f>SUBSTITUTE(ADDRESS(1,COLUMN(),4),1,)</f>
        <v>K</v>
      </c>
      <c r="L18" s="39"/>
      <c r="T18" s="27"/>
    </row>
    <row customHeight="1" hidden="1" ht="18" r="19" spans="1:22" x14ac:dyDescent="0.2">
      <c r="A19" s="73"/>
      <c r="C19" s="73"/>
      <c r="D19" s="73"/>
      <c r="E19" s="73"/>
      <c r="F19" s="60"/>
      <c r="G19" s="58"/>
      <c r="H19" s="58"/>
      <c r="I19" s="58"/>
      <c r="J19" s="34"/>
      <c r="K19" s="74"/>
      <c r="L19" s="39"/>
    </row>
    <row customHeight="1" hidden="1" ht="18" r="20" spans="1:22" x14ac:dyDescent="0.2">
      <c r="A20" s="73"/>
      <c r="C20" s="73"/>
      <c r="D20" s="73"/>
      <c r="E20" s="73"/>
      <c r="F20" s="60"/>
      <c r="G20" s="59"/>
      <c r="H20" s="59"/>
      <c r="I20" s="59"/>
      <c r="J20" s="34"/>
      <c r="K20" s="34"/>
      <c r="L20" s="39"/>
    </row>
    <row customFormat="1" customHeight="1" ht="24.95" r="21" s="43" spans="1:22" x14ac:dyDescent="0.2">
      <c r="A21" s="45"/>
      <c r="B21" s="95" t="s">
        <v>4</v>
      </c>
      <c r="C21" s="86"/>
      <c r="D21" s="92" t="s">
        <v>250</v>
      </c>
      <c r="E21" s="45"/>
      <c r="F21" s="60"/>
      <c r="G21" s="58"/>
      <c r="H21" s="58"/>
      <c r="I21" s="58"/>
      <c r="J21" s="23"/>
      <c r="K21" s="42"/>
      <c r="L21" s="60"/>
      <c r="T21" s="46"/>
      <c r="V21" s="73"/>
    </row>
    <row customHeight="1" ht="20.100000000000001" r="22" spans="1:22" x14ac:dyDescent="0.2">
      <c r="A22" s="73"/>
      <c r="B22" s="119">
        <v>1.1000000000000001</v>
      </c>
      <c r="C22" s="73"/>
      <c r="D22" s="80" t="s">
        <v>251</v>
      </c>
      <c r="E22" s="73"/>
      <c r="F22" s="60">
        <f>ROW()</f>
        <v>22</v>
      </c>
      <c r="G22" s="58"/>
      <c r="H22" s="58"/>
      <c r="I22" s="58"/>
      <c r="J22" s="23"/>
      <c r="K22" s="40"/>
      <c r="L22" s="60"/>
      <c r="T22" s="73"/>
    </row>
    <row customHeight="1" ht="20.100000000000001" r="23" spans="1:22" x14ac:dyDescent="0.2">
      <c r="A23" s="73"/>
      <c r="B23" s="119">
        <v>1.2</v>
      </c>
      <c r="C23" s="73"/>
      <c r="D23" s="79" t="s">
        <v>252</v>
      </c>
      <c r="E23" s="73"/>
      <c r="F23" s="60">
        <f>ROW()</f>
        <v>23</v>
      </c>
      <c r="G23" s="58"/>
      <c r="H23" s="58"/>
      <c r="I23" s="58"/>
      <c r="J23" s="62"/>
      <c r="K23" s="40"/>
      <c r="L23" s="60"/>
      <c r="T23" s="73"/>
    </row>
    <row customHeight="1" ht="20.100000000000001" r="24" spans="1:22" x14ac:dyDescent="0.2">
      <c r="A24" s="73"/>
      <c r="B24" s="120">
        <v>1.3</v>
      </c>
      <c r="C24" s="73"/>
      <c r="D24" s="79" t="s">
        <v>253</v>
      </c>
      <c r="E24" s="73"/>
      <c r="F24" s="60">
        <f>ROW()</f>
        <v>24</v>
      </c>
      <c r="G24" s="58"/>
      <c r="H24" s="58"/>
      <c r="I24" s="58"/>
      <c r="J24" s="62"/>
      <c r="K24" s="40"/>
      <c r="L24" s="60"/>
      <c r="T24" s="73"/>
    </row>
    <row customHeight="1" ht="20.100000000000001" r="25" spans="1:22" x14ac:dyDescent="0.2">
      <c r="A25" s="73"/>
      <c r="B25" s="120">
        <v>1.4</v>
      </c>
      <c r="C25" s="73"/>
      <c r="D25" s="79" t="s">
        <v>254</v>
      </c>
      <c r="E25" s="73"/>
      <c r="F25" s="60">
        <f>ROW()</f>
        <v>25</v>
      </c>
      <c r="G25" s="58"/>
      <c r="H25" s="58"/>
      <c r="I25" s="58"/>
      <c r="J25" s="62"/>
      <c r="K25" s="40"/>
      <c r="L25" s="60"/>
      <c r="T25" s="73"/>
    </row>
    <row customHeight="1" ht="20.100000000000001" r="26" spans="1:22" x14ac:dyDescent="0.2">
      <c r="A26" s="73"/>
      <c r="B26" s="119" t="s">
        <v>314</v>
      </c>
      <c r="C26" s="73"/>
      <c r="D26" s="80" t="s">
        <v>255</v>
      </c>
      <c r="E26" s="73"/>
      <c r="F26" s="60">
        <f>ROW()</f>
        <v>26</v>
      </c>
      <c r="G26" s="58"/>
      <c r="H26" s="58"/>
      <c r="I26" s="58"/>
      <c r="J26" s="62"/>
      <c r="K26" s="40"/>
      <c r="L26" s="60"/>
      <c r="N26" s="201">
        <f>IF(ABS(K26-(K22+K23+K24-K25))&lt;=0.5,"OK","K26: ERROR")</f>
      </c>
      <c r="T26" s="73"/>
    </row>
    <row customHeight="1" ht="20.100000000000001" r="27" spans="1:22" x14ac:dyDescent="0.2">
      <c r="A27" s="73"/>
      <c r="B27" s="120">
        <v>1.6</v>
      </c>
      <c r="C27" s="73"/>
      <c r="D27" s="80" t="s">
        <v>256</v>
      </c>
      <c r="E27" s="73"/>
      <c r="F27" s="60">
        <f>ROW()</f>
        <v>27</v>
      </c>
      <c r="G27" s="58"/>
      <c r="H27" s="58"/>
      <c r="I27" s="58"/>
      <c r="J27" s="62"/>
      <c r="K27" s="40"/>
      <c r="L27" s="60"/>
      <c r="T27" s="73"/>
    </row>
    <row customHeight="1" ht="20.100000000000001" r="28" spans="1:22" x14ac:dyDescent="0.2">
      <c r="A28" s="73"/>
      <c r="B28" s="119" t="s">
        <v>315</v>
      </c>
      <c r="C28" s="73"/>
      <c r="D28" s="80" t="s">
        <v>257</v>
      </c>
      <c r="E28" s="73"/>
      <c r="F28" s="60">
        <f>ROW()</f>
        <v>28</v>
      </c>
      <c r="G28" s="58"/>
      <c r="H28" s="58"/>
      <c r="I28" s="58"/>
      <c r="J28" s="62"/>
      <c r="K28" s="40"/>
      <c r="L28" s="60"/>
      <c r="N28" s="201">
        <f>IF(ABS(K28-SUM(K26,-K27))&lt;=0.5,"OK","K28: ERROR")</f>
      </c>
      <c r="T28" s="73"/>
    </row>
    <row customHeight="1" ht="24.95" r="29" spans="1:22" x14ac:dyDescent="0.2">
      <c r="A29" s="73"/>
      <c r="B29" s="95" t="s">
        <v>6</v>
      </c>
      <c r="C29" s="86"/>
      <c r="D29" s="93" t="s">
        <v>258</v>
      </c>
      <c r="E29" s="73"/>
      <c r="F29" s="60"/>
      <c r="G29" s="58"/>
      <c r="H29" s="58"/>
      <c r="I29" s="58"/>
      <c r="J29" s="62"/>
      <c r="K29" s="42"/>
      <c r="L29" s="60"/>
      <c r="T29" s="73"/>
    </row>
    <row customHeight="1" ht="20.100000000000001" r="30" spans="1:22" x14ac:dyDescent="0.2">
      <c r="A30" s="73"/>
      <c r="B30" s="119">
        <v>2.1</v>
      </c>
      <c r="C30" s="73"/>
      <c r="D30" s="80" t="s">
        <v>272</v>
      </c>
      <c r="E30" s="73"/>
      <c r="F30" s="60">
        <f>ROW()</f>
        <v>30</v>
      </c>
      <c r="G30" s="58"/>
      <c r="H30" s="58"/>
      <c r="I30" s="58"/>
      <c r="J30" s="62"/>
      <c r="K30" s="40"/>
      <c r="L30" s="60"/>
      <c r="T30" s="73"/>
    </row>
    <row customFormat="1" customHeight="1" ht="20.100000000000001" r="31" s="43" spans="1:22" x14ac:dyDescent="0.2">
      <c r="A31" s="45"/>
      <c r="B31" s="119">
        <v>2.2000000000000002</v>
      </c>
      <c r="C31" s="73"/>
      <c r="D31" s="79" t="s">
        <v>259</v>
      </c>
      <c r="E31" s="45"/>
      <c r="F31" s="60">
        <f>ROW()</f>
        <v>31</v>
      </c>
      <c r="G31" s="58"/>
      <c r="H31" s="58"/>
      <c r="I31" s="58"/>
      <c r="J31" s="23"/>
      <c r="K31" s="40"/>
      <c r="L31" s="60"/>
      <c r="T31" s="45"/>
      <c r="V31" s="73"/>
    </row>
    <row customHeight="1" ht="20.100000000000001" r="32" spans="1:22" x14ac:dyDescent="0.2">
      <c r="A32" s="73"/>
      <c r="B32" s="119">
        <v>2.2999999999999998</v>
      </c>
      <c r="C32" s="73"/>
      <c r="D32" s="79" t="s">
        <v>260</v>
      </c>
      <c r="E32" s="73"/>
      <c r="F32" s="60">
        <f>ROW()</f>
        <v>32</v>
      </c>
      <c r="G32" s="59"/>
      <c r="H32" s="58"/>
      <c r="I32" s="58"/>
      <c r="J32" s="23"/>
      <c r="K32" s="40"/>
      <c r="L32" s="60"/>
      <c r="T32" s="73"/>
    </row>
    <row customHeight="1" ht="20.100000000000001" r="33" spans="1:22" x14ac:dyDescent="0.2">
      <c r="A33" s="73"/>
      <c r="B33" s="119">
        <v>2.4</v>
      </c>
      <c r="C33" s="73"/>
      <c r="D33" s="79" t="s">
        <v>261</v>
      </c>
      <c r="E33" s="73"/>
      <c r="F33" s="60">
        <f>ROW()</f>
        <v>33</v>
      </c>
      <c r="G33" s="59"/>
      <c r="H33" s="58"/>
      <c r="I33" s="58"/>
      <c r="J33" s="23"/>
      <c r="K33" s="40"/>
      <c r="L33" s="60"/>
      <c r="T33" s="73"/>
    </row>
    <row customHeight="1" ht="20.100000000000001" r="34" spans="1:22" x14ac:dyDescent="0.2">
      <c r="A34" s="73"/>
      <c r="B34" s="119" t="s">
        <v>316</v>
      </c>
      <c r="C34" s="73"/>
      <c r="D34" s="79" t="s">
        <v>273</v>
      </c>
      <c r="E34" s="73"/>
      <c r="F34" s="60">
        <f>ROW()</f>
        <v>34</v>
      </c>
      <c r="G34" s="59"/>
      <c r="H34" s="58"/>
      <c r="I34" s="58"/>
      <c r="J34" s="23"/>
      <c r="K34" s="40"/>
      <c r="L34" s="60"/>
      <c r="N34" s="201">
        <f>IF(ABS(K34-(K30+K31+K32-K33))&lt;=0.5,"OK","K34: ERROR")</f>
      </c>
      <c r="T34" s="73"/>
    </row>
    <row customHeight="1" ht="24.95" r="35" spans="1:22" x14ac:dyDescent="0.2">
      <c r="A35" s="73"/>
      <c r="B35" s="95">
        <v>3</v>
      </c>
      <c r="C35" s="86"/>
      <c r="D35" s="116" t="s">
        <v>262</v>
      </c>
      <c r="E35" s="73"/>
      <c r="F35" s="60">
        <f>ROW()</f>
        <v>35</v>
      </c>
      <c r="G35" s="59"/>
      <c r="H35" s="58"/>
      <c r="I35" s="58"/>
      <c r="J35" s="23"/>
      <c r="K35" s="40"/>
      <c r="L35" s="60"/>
      <c r="T35" s="73"/>
    </row>
    <row customHeight="1" ht="24.95" r="36" spans="1:22" x14ac:dyDescent="0.2">
      <c r="A36" s="73"/>
      <c r="B36" s="95">
        <v>4</v>
      </c>
      <c r="C36" s="86"/>
      <c r="D36" s="94" t="s">
        <v>263</v>
      </c>
      <c r="E36" s="73"/>
      <c r="F36" s="60"/>
      <c r="G36" s="59"/>
      <c r="H36" s="59"/>
      <c r="I36" s="58"/>
      <c r="J36" s="23"/>
      <c r="K36" s="42"/>
      <c r="L36" s="60"/>
      <c r="T36" s="73"/>
    </row>
    <row customFormat="1" customHeight="1" ht="24.95" r="37" s="43" spans="1:22" x14ac:dyDescent="0.2">
      <c r="A37" s="45"/>
      <c r="B37" s="119">
        <v>4.0999999999999996</v>
      </c>
      <c r="C37" s="45"/>
      <c r="D37" s="84" t="s">
        <v>264</v>
      </c>
      <c r="E37" s="45"/>
      <c r="F37" s="65">
        <f>ROW()</f>
        <v>37</v>
      </c>
      <c r="G37" s="59"/>
      <c r="H37" s="58"/>
      <c r="I37" s="58"/>
      <c r="J37" s="85"/>
      <c r="K37" s="47"/>
      <c r="L37" s="65"/>
      <c r="T37" s="45"/>
      <c r="V37" s="45"/>
    </row>
    <row customHeight="1" ht="20.100000000000001" r="38" spans="1:22" x14ac:dyDescent="0.2">
      <c r="A38" s="73"/>
      <c r="B38" s="119">
        <v>4.2</v>
      </c>
      <c r="C38" s="73"/>
      <c r="D38" s="79" t="s">
        <v>265</v>
      </c>
      <c r="E38" s="73"/>
      <c r="F38" s="60">
        <f>ROW()</f>
        <v>38</v>
      </c>
      <c r="G38" s="59"/>
      <c r="H38" s="58"/>
      <c r="I38" s="58"/>
      <c r="J38" s="23"/>
      <c r="K38" s="40"/>
      <c r="L38" s="60"/>
      <c r="T38" s="73"/>
    </row>
    <row customHeight="1" ht="20.100000000000001" r="39" spans="1:22" x14ac:dyDescent="0.2">
      <c r="A39" s="73"/>
      <c r="B39" s="119">
        <v>4.3</v>
      </c>
      <c r="C39" s="73"/>
      <c r="D39" s="79" t="s">
        <v>266</v>
      </c>
      <c r="E39" s="73"/>
      <c r="F39" s="60">
        <f>ROW()</f>
        <v>39</v>
      </c>
      <c r="G39" s="58"/>
      <c r="H39" s="58"/>
      <c r="I39" s="58"/>
      <c r="J39" s="62"/>
      <c r="K39" s="40"/>
      <c r="L39" s="60"/>
      <c r="T39" s="73"/>
    </row>
    <row customFormat="1" customHeight="1" ht="20.100000000000001" r="40" s="43" spans="1:22" x14ac:dyDescent="0.2">
      <c r="A40" s="45"/>
      <c r="B40" s="119">
        <v>4.4000000000000004</v>
      </c>
      <c r="C40" s="73"/>
      <c r="D40" s="81" t="s">
        <v>267</v>
      </c>
      <c r="E40" s="45"/>
      <c r="F40" s="60">
        <f>ROW()</f>
        <v>40</v>
      </c>
      <c r="G40" s="58"/>
      <c r="H40" s="59"/>
      <c r="I40" s="58"/>
      <c r="J40" s="23"/>
      <c r="K40" s="40"/>
      <c r="L40" s="60"/>
      <c r="T40" s="45"/>
      <c r="V40" s="73"/>
    </row>
    <row customHeight="1" ht="20.100000000000001" r="41" spans="1:22" x14ac:dyDescent="0.2">
      <c r="A41" s="73"/>
      <c r="B41" s="119">
        <v>4.5</v>
      </c>
      <c r="C41" s="73"/>
      <c r="D41" s="79" t="s">
        <v>268</v>
      </c>
      <c r="E41" s="73"/>
      <c r="F41" s="60">
        <f>ROW()</f>
        <v>41</v>
      </c>
      <c r="G41" s="59"/>
      <c r="H41" s="59"/>
      <c r="I41" s="58"/>
      <c r="J41" s="23"/>
      <c r="K41" s="40"/>
      <c r="L41" s="60"/>
      <c r="T41" s="73"/>
    </row>
    <row customHeight="1" ht="20.100000000000001" r="42" spans="1:22" x14ac:dyDescent="0.2">
      <c r="A42" s="73"/>
      <c r="B42" s="119" t="s">
        <v>317</v>
      </c>
      <c r="C42" s="73"/>
      <c r="D42" s="79" t="s">
        <v>274</v>
      </c>
      <c r="E42" s="73"/>
      <c r="F42" s="60">
        <f>ROW()</f>
        <v>42</v>
      </c>
      <c r="G42" s="59"/>
      <c r="H42" s="59"/>
      <c r="I42" s="58"/>
      <c r="J42" s="23"/>
      <c r="K42" s="40"/>
      <c r="L42" s="60"/>
      <c r="N42" s="201">
        <f>IF(ABS(K42-SUM(-K41,K40,K38,K37,K39))&lt;=0.5,"OK","K42: ERROR")</f>
      </c>
      <c r="T42" s="73"/>
    </row>
    <row customHeight="1" ht="24.95" r="43" spans="1:22" x14ac:dyDescent="0.2">
      <c r="A43" s="73"/>
      <c r="B43" s="95" t="s">
        <v>7</v>
      </c>
      <c r="C43" s="86"/>
      <c r="D43" s="94" t="s">
        <v>269</v>
      </c>
      <c r="E43" s="73"/>
      <c r="F43" s="60"/>
      <c r="G43" s="59"/>
      <c r="H43" s="59"/>
      <c r="I43" s="58"/>
      <c r="J43" s="23"/>
      <c r="K43" s="42"/>
      <c r="L43" s="60"/>
      <c r="T43" s="73"/>
    </row>
    <row customHeight="1" ht="20.100000000000001" r="44" spans="1:22" x14ac:dyDescent="0.2">
      <c r="A44" s="73"/>
      <c r="B44" s="119" t="s">
        <v>41</v>
      </c>
      <c r="C44" s="73"/>
      <c r="D44" s="80" t="s">
        <v>270</v>
      </c>
      <c r="E44" s="73"/>
      <c r="F44" s="60">
        <f>ROW()</f>
        <v>44</v>
      </c>
      <c r="G44" s="59"/>
      <c r="H44" s="59"/>
      <c r="I44" s="58"/>
      <c r="J44" s="23"/>
      <c r="K44" s="40"/>
      <c r="L44" s="60"/>
      <c r="T44" s="73"/>
    </row>
    <row customHeight="1" ht="20.100000000000001" r="45" spans="1:22" x14ac:dyDescent="0.2">
      <c r="A45" s="73"/>
      <c r="B45" s="119" t="s">
        <v>42</v>
      </c>
      <c r="C45" s="73"/>
      <c r="D45" s="79" t="s">
        <v>271</v>
      </c>
      <c r="E45" s="73"/>
      <c r="F45" s="60">
        <f>ROW()</f>
        <v>45</v>
      </c>
      <c r="G45" s="59"/>
      <c r="H45" s="59"/>
      <c r="I45" s="58"/>
      <c r="J45" s="23"/>
      <c r="K45" s="40"/>
      <c r="L45" s="60"/>
      <c r="N45" s="201">
        <f>IF(OR(NOT(K45&lt;&gt;0),K45&gt;=0),"OK","K45: ERROR")</f>
      </c>
      <c r="T45" s="73"/>
    </row>
    <row customHeight="1" ht="20.100000000000001" r="46" spans="1:22" x14ac:dyDescent="0.2">
      <c r="A46" s="73"/>
      <c r="B46" s="119" t="s">
        <v>318</v>
      </c>
      <c r="C46" s="73"/>
      <c r="D46" s="79" t="s">
        <v>275</v>
      </c>
      <c r="E46" s="73"/>
      <c r="F46" s="60">
        <f>ROW()</f>
        <v>46</v>
      </c>
      <c r="G46" s="59"/>
      <c r="H46" s="59"/>
      <c r="I46" s="58"/>
      <c r="J46" s="23"/>
      <c r="K46" s="40"/>
      <c r="L46" s="60"/>
      <c r="N46" s="201">
        <f>IF(ABS(K46-SUM(K44,K45))&lt;=0.5,"OK","K46: ERROR")</f>
      </c>
      <c r="T46" s="73"/>
    </row>
    <row customHeight="1" ht="36.75" r="47" spans="1:22" x14ac:dyDescent="0.2">
      <c r="A47" s="73"/>
      <c r="B47" s="111" t="s">
        <v>46</v>
      </c>
      <c r="C47" s="86"/>
      <c r="D47" s="117" t="s">
        <v>276</v>
      </c>
      <c r="E47" s="73"/>
      <c r="F47" s="60">
        <f>ROW()</f>
        <v>47</v>
      </c>
      <c r="G47" s="59"/>
      <c r="H47" s="58"/>
      <c r="I47" s="58"/>
      <c r="J47" s="23"/>
      <c r="K47" s="40"/>
      <c r="L47" s="60"/>
      <c r="T47" s="73"/>
    </row>
    <row customHeight="1" ht="20.100000000000001" r="48" spans="1:22" x14ac:dyDescent="0.2">
      <c r="A48" s="73"/>
      <c r="B48" s="95" t="s">
        <v>47</v>
      </c>
      <c r="C48" s="86"/>
      <c r="D48" s="117" t="s">
        <v>277</v>
      </c>
      <c r="E48" s="73"/>
      <c r="F48" s="60">
        <f>ROW()</f>
        <v>48</v>
      </c>
      <c r="G48" s="59"/>
      <c r="H48" s="58"/>
      <c r="I48" s="58"/>
      <c r="J48" s="23"/>
      <c r="K48" s="40"/>
      <c r="L48" s="60"/>
      <c r="T48" s="73"/>
    </row>
    <row customHeight="1" ht="20.100000000000001" r="49" spans="1:20" x14ac:dyDescent="0.2">
      <c r="A49" s="73"/>
      <c r="B49" s="95" t="s">
        <v>319</v>
      </c>
      <c r="C49" s="86"/>
      <c r="D49" s="116" t="s">
        <v>281</v>
      </c>
      <c r="E49" s="73"/>
      <c r="F49" s="60">
        <f>ROW()</f>
        <v>49</v>
      </c>
      <c r="G49" s="59"/>
      <c r="H49" s="58"/>
      <c r="I49" s="58"/>
      <c r="J49" s="23"/>
      <c r="K49" s="40"/>
      <c r="L49" s="60"/>
      <c r="N49" s="201">
        <f>IF(ABS(K49-(K28+K34+K35+K42-K46-K47-K48))&lt;=0.5,"OK","K49: ERROR")</f>
      </c>
      <c r="T49" s="73"/>
    </row>
    <row customHeight="1" ht="20.100000000000001" r="50" spans="1:20" x14ac:dyDescent="0.2">
      <c r="A50" s="73"/>
      <c r="B50" s="95" t="s">
        <v>70</v>
      </c>
      <c r="C50" s="86"/>
      <c r="D50" s="116" t="s">
        <v>278</v>
      </c>
      <c r="E50" s="73"/>
      <c r="F50" s="60">
        <f>ROW()</f>
        <v>50</v>
      </c>
      <c r="G50" s="59"/>
      <c r="H50" s="58"/>
      <c r="I50" s="58"/>
      <c r="J50" s="23"/>
      <c r="K50" s="40"/>
      <c r="L50" s="60"/>
      <c r="T50" s="73"/>
    </row>
    <row customHeight="1" ht="20.100000000000001" r="51" spans="1:20" x14ac:dyDescent="0.2">
      <c r="A51" s="73"/>
      <c r="B51" s="95" t="s">
        <v>71</v>
      </c>
      <c r="C51" s="86"/>
      <c r="D51" s="116" t="s">
        <v>279</v>
      </c>
      <c r="E51" s="73"/>
      <c r="F51" s="60">
        <f>ROW()</f>
        <v>51</v>
      </c>
      <c r="G51" s="59"/>
      <c r="H51" s="58"/>
      <c r="I51" s="58"/>
      <c r="J51" s="23"/>
      <c r="K51" s="40"/>
      <c r="L51" s="60"/>
      <c r="T51" s="73"/>
    </row>
    <row customHeight="1" ht="20.100000000000001" r="52" spans="1:20" x14ac:dyDescent="0.2">
      <c r="A52" s="73"/>
      <c r="B52" s="118" t="s">
        <v>72</v>
      </c>
      <c r="C52" s="73"/>
      <c r="D52" s="116" t="s">
        <v>280</v>
      </c>
      <c r="E52" s="73"/>
      <c r="F52" s="60">
        <f>ROW()</f>
        <v>52</v>
      </c>
      <c r="G52" s="59"/>
      <c r="H52" s="59"/>
      <c r="I52" s="58"/>
      <c r="J52" s="23"/>
      <c r="K52" s="40"/>
      <c r="L52" s="60"/>
      <c r="T52" s="73"/>
    </row>
    <row customHeight="1" ht="20.100000000000001" r="53" spans="1:20" x14ac:dyDescent="0.2">
      <c r="A53" s="73"/>
      <c r="B53" s="118" t="s">
        <v>320</v>
      </c>
      <c r="C53" s="73"/>
      <c r="D53" s="116" t="s">
        <v>324</v>
      </c>
      <c r="E53" s="73"/>
      <c r="F53" s="60">
        <f>ROW()</f>
        <v>53</v>
      </c>
      <c r="G53" s="59"/>
      <c r="H53" s="59"/>
      <c r="I53" s="58"/>
      <c r="J53" s="23"/>
      <c r="K53" s="40"/>
      <c r="L53" s="60"/>
      <c r="T53" s="73"/>
    </row>
    <row customHeight="1" ht="20.100000000000001" r="54" spans="1:20" x14ac:dyDescent="0.2">
      <c r="A54" s="73"/>
      <c r="B54" s="118" t="s">
        <v>321</v>
      </c>
      <c r="C54" s="73"/>
      <c r="D54" s="116" t="s">
        <v>302</v>
      </c>
      <c r="E54" s="73"/>
      <c r="F54" s="60">
        <f>ROW()</f>
        <v>54</v>
      </c>
      <c r="G54" s="59"/>
      <c r="H54" s="59"/>
      <c r="I54" s="58"/>
      <c r="J54" s="23"/>
      <c r="K54" s="40"/>
      <c r="L54" s="60"/>
      <c r="N54" s="201">
        <f>IF(ABS(K54-(K49+K50-K51+K52-K53))&lt;=0.5,"OK","K54: ERROR")</f>
      </c>
      <c r="O54" s="201">
        <f>IF(K54&lt;&gt;0,"OK","K54: WARNING")</f>
      </c>
      <c r="T54" s="73"/>
    </row>
    <row customHeight="1" ht="20.100000000000001" r="55" spans="1:20" x14ac:dyDescent="0.2">
      <c r="A55" s="73"/>
      <c r="B55" s="145" t="s">
        <v>292</v>
      </c>
      <c r="C55" s="140"/>
      <c r="D55" s="102" t="s">
        <v>330</v>
      </c>
      <c r="E55" s="73"/>
      <c r="F55" s="60">
        <f>ROW()</f>
        <v>55</v>
      </c>
      <c r="G55" s="59"/>
      <c r="H55" s="59"/>
      <c r="I55" s="58"/>
      <c r="J55" s="137"/>
      <c r="K55" s="40"/>
      <c r="L55" s="60"/>
      <c r="T55" s="73"/>
    </row>
    <row customFormat="1" customHeight="1" ht="6" r="56" s="73" spans="1:20" x14ac:dyDescent="0.2">
      <c r="B56" s="36"/>
      <c r="C56" s="36"/>
      <c r="D56" s="36"/>
      <c r="E56" s="36"/>
      <c r="F56" s="36"/>
      <c r="G56" s="36"/>
      <c r="H56" s="36"/>
      <c r="I56" s="36"/>
      <c r="J56" s="36"/>
      <c r="K56" s="36"/>
      <c r="L56" s="36"/>
    </row>
    <row customFormat="1" customHeight="1" ht="16.5" r="57" s="73" spans="1:20" x14ac:dyDescent="0.2"/>
    <row customFormat="1" r="58" s="73" spans="1:20" x14ac:dyDescent="0.2">
      <c r="B58" s="143" t="s">
        <v>308</v>
      </c>
      <c r="D58" s="96" t="s">
        <v>362</v>
      </c>
    </row>
    <row customFormat="1" customHeight="true" ht="13.0" r="59" s="126" spans="1:20" x14ac:dyDescent="0.2">
      <c r="B59" s="133"/>
      <c r="C59" s="129"/>
      <c r="D59" s="134"/>
      <c r="N59" s="201">
        <f>IF(ABS('AUH302'!K54-'AUH301'!K74)&lt;=0.5,"OK","K54: ERROR")</f>
      </c>
    </row>
    <row customFormat="1" customHeight="true" ht="13.0" r="60" s="73" spans="1:20" x14ac:dyDescent="0.2"/>
    <row customFormat="1" r="61" s="73" spans="1:20" x14ac:dyDescent="0.2" ht="13.0" customHeight="true">
      <c r="K61" s="185"/>
    </row>
    <row customFormat="1" r="62" s="73" spans="1:20" x14ac:dyDescent="0.2" ht="13.0" customHeight="true">
      <c r="K62" s="185"/>
    </row>
    <row customFormat="1" customHeight="true" ht="13.0" r="63" s="73" spans="1:20" x14ac:dyDescent="0.2"/>
    <row customFormat="1" r="64" s="73" spans="1:20" x14ac:dyDescent="0.2"/>
    <row customFormat="1" r="65" s="73" x14ac:dyDescent="0.2"/>
    <row customFormat="1" r="66" s="73" x14ac:dyDescent="0.2"/>
    <row customFormat="1" r="67" s="73" x14ac:dyDescent="0.2"/>
    <row customFormat="1" r="68" s="73" x14ac:dyDescent="0.2"/>
    <row customFormat="1" r="69" s="73" x14ac:dyDescent="0.2"/>
    <row customFormat="1" r="70" s="73" x14ac:dyDescent="0.2"/>
    <row customFormat="1" r="71" s="73" x14ac:dyDescent="0.2"/>
    <row customFormat="1" r="72" s="73" x14ac:dyDescent="0.2"/>
    <row customFormat="1" r="73" s="73" x14ac:dyDescent="0.2"/>
    <row customFormat="1" r="74" s="73" x14ac:dyDescent="0.2"/>
    <row customFormat="1" r="75" s="73" x14ac:dyDescent="0.2"/>
    <row customFormat="1" r="76" s="73" x14ac:dyDescent="0.2"/>
    <row customFormat="1" r="77" s="73" x14ac:dyDescent="0.2"/>
    <row customFormat="1" r="78" s="73" x14ac:dyDescent="0.2"/>
    <row customFormat="1" r="79" s="73" x14ac:dyDescent="0.2"/>
    <row customFormat="1" r="80" s="73" x14ac:dyDescent="0.2"/>
    <row customFormat="1" r="81" s="73" x14ac:dyDescent="0.2"/>
    <row customFormat="1" r="82" s="73" x14ac:dyDescent="0.2"/>
    <row customFormat="1" r="83" s="73" x14ac:dyDescent="0.2"/>
    <row customFormat="1" r="84" s="73" x14ac:dyDescent="0.2"/>
    <row customFormat="1" r="85" s="73" x14ac:dyDescent="0.2"/>
    <row customFormat="1" r="86" s="73" x14ac:dyDescent="0.2"/>
    <row customFormat="1" r="87" s="73" x14ac:dyDescent="0.2"/>
    <row customFormat="1" r="88" s="73" x14ac:dyDescent="0.2"/>
    <row customFormat="1" r="89" s="73" x14ac:dyDescent="0.2"/>
    <row customFormat="1" r="90" s="73" x14ac:dyDescent="0.2"/>
    <row customFormat="1" r="91" s="73" x14ac:dyDescent="0.2"/>
    <row customFormat="1" r="92" s="73" x14ac:dyDescent="0.2"/>
    <row customFormat="1" r="93" s="73" x14ac:dyDescent="0.2"/>
    <row customFormat="1" r="94" s="73" x14ac:dyDescent="0.2"/>
    <row customFormat="1" r="95" s="73" x14ac:dyDescent="0.2"/>
    <row customFormat="1" r="96" s="73" x14ac:dyDescent="0.2"/>
    <row customFormat="1" r="97" s="73" x14ac:dyDescent="0.2"/>
    <row customFormat="1" r="98" s="73" x14ac:dyDescent="0.2"/>
    <row customFormat="1" r="99" s="73" x14ac:dyDescent="0.2"/>
    <row customFormat="1" r="100" s="73" x14ac:dyDescent="0.2"/>
    <row customFormat="1" r="101" s="73" x14ac:dyDescent="0.2"/>
    <row customFormat="1" r="102" s="73" x14ac:dyDescent="0.2"/>
    <row customFormat="1" r="103" s="73" x14ac:dyDescent="0.2"/>
    <row customFormat="1" r="104" s="73" x14ac:dyDescent="0.2"/>
    <row customFormat="1" r="105" s="73" x14ac:dyDescent="0.2"/>
    <row customFormat="1" r="106" s="73" x14ac:dyDescent="0.2"/>
    <row customFormat="1" r="107" s="73" x14ac:dyDescent="0.2"/>
    <row customFormat="1" r="108" s="73" x14ac:dyDescent="0.2"/>
    <row customFormat="1" r="109" s="73" x14ac:dyDescent="0.2"/>
    <row customFormat="1" r="110" s="73" x14ac:dyDescent="0.2"/>
    <row customFormat="1" r="111" s="73" x14ac:dyDescent="0.2"/>
    <row customFormat="1" r="112" s="73" x14ac:dyDescent="0.2"/>
    <row customFormat="1" r="113" s="73" x14ac:dyDescent="0.2"/>
    <row customFormat="1" r="114" s="73" x14ac:dyDescent="0.2"/>
    <row customFormat="1" r="115" s="73" x14ac:dyDescent="0.2"/>
    <row customFormat="1" r="116" s="73" x14ac:dyDescent="0.2"/>
    <row customFormat="1" r="117" s="73" x14ac:dyDescent="0.2"/>
    <row customFormat="1" r="118" s="73" x14ac:dyDescent="0.2"/>
    <row customFormat="1" r="119" s="73" x14ac:dyDescent="0.2"/>
    <row customFormat="1" r="120" s="73" x14ac:dyDescent="0.2"/>
    <row customFormat="1" r="121" s="73" x14ac:dyDescent="0.2"/>
    <row customFormat="1" r="122" s="73" x14ac:dyDescent="0.2"/>
    <row customFormat="1" r="123" s="73" x14ac:dyDescent="0.2"/>
    <row customFormat="1" r="124" s="73" x14ac:dyDescent="0.2"/>
    <row customFormat="1" r="125" s="73" x14ac:dyDescent="0.2"/>
    <row customFormat="1" r="126" s="73" x14ac:dyDescent="0.2"/>
    <row customFormat="1" r="127" s="73" x14ac:dyDescent="0.2"/>
    <row customFormat="1" r="128" s="73" x14ac:dyDescent="0.2"/>
    <row customFormat="1" r="129" s="73" x14ac:dyDescent="0.2"/>
    <row customFormat="1" r="130" s="73" x14ac:dyDescent="0.2"/>
    <row customFormat="1" r="131" s="73" x14ac:dyDescent="0.2"/>
    <row customFormat="1" r="132" s="73" x14ac:dyDescent="0.2"/>
    <row customFormat="1" r="133" s="73" x14ac:dyDescent="0.2"/>
    <row customFormat="1" r="134" s="73" x14ac:dyDescent="0.2"/>
    <row customFormat="1" r="135" s="73" x14ac:dyDescent="0.2"/>
    <row customFormat="1" r="136" s="73" x14ac:dyDescent="0.2"/>
    <row customFormat="1" r="137" s="73" x14ac:dyDescent="0.2"/>
    <row customFormat="1" r="138" s="73" x14ac:dyDescent="0.2"/>
    <row customFormat="1" r="139" s="73" x14ac:dyDescent="0.2"/>
    <row customFormat="1" r="140" s="73" x14ac:dyDescent="0.2"/>
    <row customFormat="1" r="141" s="73" x14ac:dyDescent="0.2"/>
    <row customFormat="1" r="142" s="73" x14ac:dyDescent="0.2"/>
    <row customFormat="1" r="143" s="73" x14ac:dyDescent="0.2"/>
    <row customFormat="1" r="144" s="73" x14ac:dyDescent="0.2"/>
    <row customFormat="1" r="145" s="73" x14ac:dyDescent="0.2"/>
    <row customFormat="1" r="146" s="73" x14ac:dyDescent="0.2"/>
    <row customFormat="1" r="147" s="73" x14ac:dyDescent="0.2"/>
    <row customFormat="1" r="148" s="73" x14ac:dyDescent="0.2"/>
    <row customFormat="1" r="149" s="73" x14ac:dyDescent="0.2"/>
    <row customFormat="1" r="150" s="73" x14ac:dyDescent="0.2"/>
    <row customFormat="1" r="151" s="73" x14ac:dyDescent="0.2"/>
    <row customFormat="1" r="152" s="73" x14ac:dyDescent="0.2"/>
    <row customFormat="1" r="153" s="73" x14ac:dyDescent="0.2"/>
    <row customFormat="1" r="154" s="73" x14ac:dyDescent="0.2"/>
    <row customFormat="1" r="155" s="73" x14ac:dyDescent="0.2"/>
    <row customFormat="1" r="156" s="73" x14ac:dyDescent="0.2"/>
    <row customFormat="1" r="157" s="73" x14ac:dyDescent="0.2"/>
    <row customFormat="1" r="158" s="73" x14ac:dyDescent="0.2"/>
    <row customFormat="1" r="159" s="73" x14ac:dyDescent="0.2"/>
    <row customFormat="1" r="160" s="73" x14ac:dyDescent="0.2"/>
    <row customFormat="1" r="161" s="73" x14ac:dyDescent="0.2"/>
    <row customFormat="1" r="162" s="73" x14ac:dyDescent="0.2"/>
    <row customFormat="1" r="163" s="73" x14ac:dyDescent="0.2"/>
    <row customFormat="1" r="164" s="73" x14ac:dyDescent="0.2"/>
    <row customFormat="1" r="165" s="73" x14ac:dyDescent="0.2"/>
    <row customFormat="1" r="166" s="73" x14ac:dyDescent="0.2"/>
    <row customFormat="1" r="167" s="73" x14ac:dyDescent="0.2"/>
    <row customFormat="1" r="168" s="73" x14ac:dyDescent="0.2"/>
    <row customFormat="1" r="169" s="73" x14ac:dyDescent="0.2"/>
    <row customFormat="1" r="170" s="73" x14ac:dyDescent="0.2"/>
    <row customFormat="1" r="171" s="73" x14ac:dyDescent="0.2"/>
    <row customFormat="1" r="172" s="73" x14ac:dyDescent="0.2"/>
    <row customFormat="1" r="173" s="73" x14ac:dyDescent="0.2"/>
    <row customFormat="1" r="174" s="73" x14ac:dyDescent="0.2"/>
    <row customFormat="1" r="175" s="73" x14ac:dyDescent="0.2"/>
    <row customFormat="1" r="176" s="73" x14ac:dyDescent="0.2"/>
    <row customFormat="1" r="177" s="73" x14ac:dyDescent="0.2"/>
    <row customFormat="1" r="178" s="73" x14ac:dyDescent="0.2"/>
    <row customFormat="1" r="179" s="73" x14ac:dyDescent="0.2"/>
    <row customFormat="1" r="180" s="73" x14ac:dyDescent="0.2"/>
    <row customFormat="1" r="181" s="73" x14ac:dyDescent="0.2"/>
    <row customFormat="1" r="182" s="73" x14ac:dyDescent="0.2"/>
    <row customFormat="1" r="183" s="73" x14ac:dyDescent="0.2"/>
    <row customFormat="1" r="184" s="73" x14ac:dyDescent="0.2"/>
    <row customFormat="1" r="185" s="73" x14ac:dyDescent="0.2"/>
    <row customFormat="1" r="186" s="73" x14ac:dyDescent="0.2"/>
    <row customFormat="1" r="187" s="73" x14ac:dyDescent="0.2"/>
    <row customFormat="1" r="188" s="73" x14ac:dyDescent="0.2"/>
    <row customFormat="1" r="189" s="73" x14ac:dyDescent="0.2"/>
    <row customFormat="1" r="190" s="73" x14ac:dyDescent="0.2"/>
    <row customFormat="1" r="191" s="73" x14ac:dyDescent="0.2"/>
    <row customFormat="1" r="192" s="73" x14ac:dyDescent="0.2"/>
    <row customFormat="1" r="193" s="73" x14ac:dyDescent="0.2"/>
    <row customFormat="1" r="194" s="73" x14ac:dyDescent="0.2"/>
    <row customFormat="1" r="195" s="73" x14ac:dyDescent="0.2"/>
    <row customFormat="1" r="196" s="73" x14ac:dyDescent="0.2"/>
    <row customFormat="1" r="197" s="73" x14ac:dyDescent="0.2"/>
    <row customFormat="1" r="198" s="73" x14ac:dyDescent="0.2"/>
    <row customFormat="1" r="199" s="73" x14ac:dyDescent="0.2"/>
    <row customFormat="1" r="200" s="73" x14ac:dyDescent="0.2"/>
    <row customFormat="1" r="201" s="73" x14ac:dyDescent="0.2"/>
    <row customFormat="1" r="202" s="73" x14ac:dyDescent="0.2"/>
  </sheetData>
  <sheetProtection objects="1" scenarios="1" sheet="1"/>
  <mergeCells count="2">
    <mergeCell ref="K1:Q1"/>
    <mergeCell ref="K61:K62"/>
  </mergeCells>
  <conditionalFormatting sqref="N26:O54">
    <cfRule type="expression" dxfId="14" priority="1">
      <formula>ISNUMBER(SEARCH("ERROR",N26))</formula>
    </cfRule>
    <cfRule type="expression" dxfId="15" priority="2">
      <formula>ISNUMBER(SEARCH("WARNING",N26))</formula>
    </cfRule>
    <cfRule type="expression" dxfId="16" priority="3">
      <formula>ISNUMBER(SEARCH("OK",N26))</formula>
    </cfRule>
  </conditionalFormatting>
  <conditionalFormatting sqref="N59">
    <cfRule type="expression" dxfId="17" priority="4">
      <formula>ISNUMBER(SEARCH("ERROR",N59))</formula>
    </cfRule>
    <cfRule type="expression" dxfId="18" priority="5">
      <formula>ISNUMBER(SEARCH("WARNING",N59))</formula>
    </cfRule>
    <cfRule type="expression" dxfId="19" priority="6">
      <formula>ISNUMBER(SEARCH("OK",N59))</formula>
    </cfRule>
  </conditionalFormatting>
  <conditionalFormatting sqref="B5">
    <cfRule type="expression" dxfId="20" priority="7">
      <formula>OR(B5=0,B5="0")</formula>
    </cfRule>
    <cfRule type="expression" dxfId="21" priority="8">
      <formula>B5&gt;0</formula>
    </cfRule>
  </conditionalFormatting>
  <conditionalFormatting sqref="B6">
    <cfRule type="expression" dxfId="22" priority="9">
      <formula>OR(B6=0,B6="0")</formula>
    </cfRule>
    <cfRule type="expression" dxfId="23" priority="10">
      <formula>B6&gt;0</formula>
    </cfRule>
  </conditionalFormatting>
  <hyperlinks>
    <hyperlink location="Validation_K002_AUH302_K26_0" ref="N26"/>
    <hyperlink location="Validation_K001_AUH302_K28_0" ref="N28"/>
    <hyperlink location="Validation_K003_AUH302_K34_0" ref="N34"/>
    <hyperlink location="Validation_K004_AUH302_K42_0" ref="N42"/>
    <hyperlink location="Validation_K009_AUH302_K45_0" ref="N45"/>
    <hyperlink location="Validation_K005_AUH302_K46_0" ref="N46"/>
    <hyperlink location="Validation_K006_AUH302_K49_0" ref="N49"/>
    <hyperlink location="Validation_K007_AUH302_K54_0" ref="N54"/>
    <hyperlink location="Validation_K008_AUH302_K54_0" ref="O54"/>
  </hyperlinks>
  <printOptions gridLinesSet="0"/>
  <pageMargins bottom="0.59055118110236227" footer="0.31496062992125984" header="0.31496062992125984" left="0.39370078740157483" right="0.39370078740157483" top="0.47244094488188981"/>
  <pageSetup orientation="portrait" paperSize="9" r:id="rId1" scale="58"/>
  <headerFooter>
    <oddFooter><![CDATA[&L&G   &"Arial,Fett"confidentiel&C&D&Rpage &P]]></oddFooter>
  </headerFooter>
  <drawing r:id="rId4"/>
  <legacyDrawing r:id="rId6"/>
  <legacyDrawingHF r:id="rId2"/>
</worksheet>
</file>

<file path=xl/worksheets/sheet9.xml><?xml version="1.0" encoding="utf-8"?>
<worksheet xmlns="http://schemas.openxmlformats.org/spreadsheetml/2006/main">
  <dimension ref="A1:G61"/>
  <sheetViews>
    <sheetView workbookViewId="0"/>
  </sheetViews>
  <sheetFormatPr defaultRowHeight="15.0"/>
  <cols>
    <col min="1" max="1" width="14.78125" customWidth="true"/>
    <col min="2" max="2" width="24.78125" customWidth="true"/>
    <col min="3" max="3" width="40.78125" customWidth="true"/>
    <col min="4" max="4" width="50.78125" customWidth="true"/>
    <col min="5" max="5" width="50.78125" customWidth="true"/>
    <col min="6" max="6" width="14.78125" customWidth="true"/>
  </cols>
  <sheetData>
    <row r="1">
      <c r="A1" t="s" s="197">
        <v>378</v>
      </c>
    </row>
    <row r="4">
      <c r="A4" t="s" s="196">
        <v>328</v>
      </c>
    </row>
    <row r="5">
      <c r="A5" t="s">
        <v>591</v>
      </c>
      <c r="B5">
        <f>B9+B13</f>
      </c>
    </row>
    <row r="6">
      <c r="A6" t="s">
        <v>592</v>
      </c>
      <c r="B6">
        <f>B10+B14</f>
      </c>
    </row>
    <row r="8">
      <c r="A8" t="s" s="196">
        <v>289</v>
      </c>
    </row>
    <row r="9">
      <c r="A9" t="s">
        <v>591</v>
      </c>
      <c r="B9">
        <f>COUNTIFS(F18:F51,"*ERROR*")</f>
      </c>
    </row>
    <row r="10">
      <c r="A10" t="s">
        <v>592</v>
      </c>
      <c r="B10">
        <f>COUNTIFS(F18:F51,"*WARNING*")</f>
      </c>
    </row>
    <row r="12">
      <c r="A12" t="s" s="196">
        <v>290</v>
      </c>
    </row>
    <row r="13">
      <c r="A13" t="s">
        <v>591</v>
      </c>
      <c r="B13">
        <f>COUNTIFS(F52:F61,"*ERROR*")</f>
      </c>
    </row>
    <row r="14">
      <c r="A14" t="s">
        <v>592</v>
      </c>
      <c r="B14">
        <f>COUNTIFS(F52:F61,"*WARNING*")</f>
      </c>
    </row>
    <row r="17">
      <c r="A17" t="s">
        <v>410</v>
      </c>
      <c r="B17" t="s">
        <v>411</v>
      </c>
      <c r="C17" t="s">
        <v>412</v>
      </c>
      <c r="D17" t="s">
        <v>413</v>
      </c>
      <c r="E17" t="s">
        <v>414</v>
      </c>
      <c r="F17" t="s">
        <v>415</v>
      </c>
    </row>
    <row r="18">
      <c r="A18" t="s" s="199">
        <v>289</v>
      </c>
      <c r="B18" t="s" s="198">
        <v>416</v>
      </c>
      <c r="C18" t="s" s="199">
        <v>417</v>
      </c>
      <c r="D18" t="s" s="199">
        <v>418</v>
      </c>
      <c r="E18" t="s" s="199">
        <v>419</v>
      </c>
      <c r="F18" s="199">
        <f>IF(ABS('AUH301'!K49-SUM('AUH301'!K38,'AUH301'!K34,'AUH301'!K23,'AUH301'!K33,'AUH301'!K25,'AUH301'!K22,'AUH301'!K31,'AUH301'!K26,'AUH301'!K44,'AUH301'!K48,'AUH301'!K37,'AUH301'!K39,'AUH301'!K47,'AUH301'!K32,'AUH301'!K24))&lt;=0.5,"OK","ERROR")</f>
      </c>
    </row>
    <row r="19">
      <c r="A19" t="s" s="199">
        <v>289</v>
      </c>
      <c r="B19" t="s" s="198">
        <v>420</v>
      </c>
      <c r="C19" t="s" s="199">
        <v>421</v>
      </c>
      <c r="D19" t="s" s="199">
        <v>422</v>
      </c>
      <c r="E19" t="s" s="199">
        <v>423</v>
      </c>
      <c r="F19" s="199">
        <f>IF('AUH301'!K49&gt;0,"OK","ERROR")</f>
      </c>
    </row>
    <row r="20">
      <c r="A20" t="s" s="199">
        <v>289</v>
      </c>
      <c r="B20" t="s" s="198">
        <v>424</v>
      </c>
      <c r="C20" t="s" s="199">
        <v>425</v>
      </c>
      <c r="D20" t="s" s="199">
        <v>426</v>
      </c>
      <c r="E20" t="s" s="199">
        <v>427</v>
      </c>
      <c r="F20" s="199">
        <f>IF('AUH301'!K49-'AUH301'!K50&gt;=-0.5,"OK","WARNING")</f>
      </c>
    </row>
    <row r="21">
      <c r="A21" t="s" s="199">
        <v>289</v>
      </c>
      <c r="B21" t="s" s="198">
        <v>428</v>
      </c>
      <c r="C21" t="s" s="199">
        <v>429</v>
      </c>
      <c r="D21" t="s" s="199">
        <v>430</v>
      </c>
      <c r="E21" t="s" s="199">
        <v>431</v>
      </c>
      <c r="F21" s="199">
        <f>IF(IF('AUH301'!K49&lt;&gt;0,NOT('AUH301'!K49='AUH301'!K50),TRUE),"OK","WARNING")</f>
      </c>
    </row>
    <row r="22">
      <c r="A22" t="s" s="199">
        <v>289</v>
      </c>
      <c r="B22" t="s" s="198">
        <v>432</v>
      </c>
      <c r="C22" t="s" s="199">
        <v>433</v>
      </c>
      <c r="D22" t="s" s="199">
        <v>434</v>
      </c>
      <c r="E22" t="s" s="199">
        <v>435</v>
      </c>
      <c r="F22" s="199">
        <f>IF('AUH301'!K50-SUM('AUH301'!K51)&gt;=-0.5,"OK","WARNING")</f>
      </c>
    </row>
    <row r="23">
      <c r="A23" t="s" s="199">
        <v>289</v>
      </c>
      <c r="B23" t="s" s="198">
        <v>436</v>
      </c>
      <c r="C23" t="s" s="199">
        <v>437</v>
      </c>
      <c r="D23" t="s" s="199">
        <v>438</v>
      </c>
      <c r="E23" t="s" s="199">
        <v>439</v>
      </c>
      <c r="F23" s="199">
        <f>IF('AUH301'!K34-SUM('AUH301'!K36,'AUH301'!K35)&gt;=-0.5,"OK","WARNING")</f>
      </c>
    </row>
    <row r="24">
      <c r="A24" t="s" s="199">
        <v>289</v>
      </c>
      <c r="B24" t="s" s="198">
        <v>440</v>
      </c>
      <c r="C24" t="s" s="199">
        <v>441</v>
      </c>
      <c r="D24" t="s" s="199">
        <v>442</v>
      </c>
      <c r="E24" t="s" s="199">
        <v>443</v>
      </c>
      <c r="F24" s="199">
        <f>IF(ABS('AUH301'!K39-('AUH301'!K40+'AUH301'!K41+'AUH301'!K43+'AUH301'!K42))&lt;=0.5,"OK","ERROR")</f>
      </c>
    </row>
    <row r="25">
      <c r="A25" t="s" s="199">
        <v>289</v>
      </c>
      <c r="B25" t="s" s="198">
        <v>444</v>
      </c>
      <c r="C25" t="s" s="199">
        <v>445</v>
      </c>
      <c r="D25" t="s" s="199">
        <v>446</v>
      </c>
      <c r="E25" t="s" s="199">
        <v>447</v>
      </c>
      <c r="F25" s="199">
        <f>IF('AUH301'!K44-SUM('AUH301'!K45,'AUH301'!K46)&gt;=-0.5,"OK","WARNING")</f>
      </c>
    </row>
    <row r="26">
      <c r="A26" t="s" s="199">
        <v>289</v>
      </c>
      <c r="B26" t="s" s="198">
        <v>448</v>
      </c>
      <c r="C26" t="s" s="199">
        <v>449</v>
      </c>
      <c r="D26" t="s" s="199">
        <v>450</v>
      </c>
      <c r="E26" t="s" s="199">
        <v>451</v>
      </c>
      <c r="F26" s="199">
        <f>IF('AUH301'!K91-SUM('AUH301'!K92,'AUH301'!K93)&gt;=-0.5,"OK","WARNING")</f>
      </c>
    </row>
    <row r="27">
      <c r="A27" t="s" s="199">
        <v>289</v>
      </c>
      <c r="B27" t="s" s="198">
        <v>452</v>
      </c>
      <c r="C27" t="s" s="199">
        <v>453</v>
      </c>
      <c r="D27" t="s" s="199">
        <v>454</v>
      </c>
      <c r="E27" t="s" s="199">
        <v>455</v>
      </c>
      <c r="F27" s="199">
        <f>IF(ABS('AUH301'!K26-('AUH301'!K27+'AUH301'!K29))&lt;=0.5,"OK","ERROR")</f>
      </c>
    </row>
    <row r="28">
      <c r="A28" t="s" s="199">
        <v>289</v>
      </c>
      <c r="B28" t="s" s="198">
        <v>456</v>
      </c>
      <c r="C28" t="s" s="199">
        <v>457</v>
      </c>
      <c r="D28" t="s" s="199">
        <v>458</v>
      </c>
      <c r="E28" t="s" s="199">
        <v>459</v>
      </c>
      <c r="F28" s="199">
        <f>IF('AUH301'!K27-SUM('AUH301'!K28)&gt;=-0.5,"OK","WARNING")</f>
      </c>
    </row>
    <row r="29">
      <c r="A29" t="s" s="199">
        <v>289</v>
      </c>
      <c r="B29" t="s" s="198">
        <v>460</v>
      </c>
      <c r="C29" t="s" s="199">
        <v>461</v>
      </c>
      <c r="D29" t="s" s="199">
        <v>462</v>
      </c>
      <c r="E29" t="s" s="199">
        <v>463</v>
      </c>
      <c r="F29" s="199">
        <f>IF('AUH301'!K29-SUM('AUH301'!K30)&gt;=-0.5,"OK","WARNING")</f>
      </c>
    </row>
    <row r="30">
      <c r="A30" t="s" s="199">
        <v>289</v>
      </c>
      <c r="B30" t="s" s="198">
        <v>464</v>
      </c>
      <c r="C30" t="s" s="199">
        <v>465</v>
      </c>
      <c r="D30" t="s" s="199">
        <v>466</v>
      </c>
      <c r="E30" t="s" s="199">
        <v>467</v>
      </c>
      <c r="F30" s="199">
        <f>IF('AUH301'!K49-SUM('AUH301'!K100,'AUH301'!K103,'AUH301'!K102,'AUH301'!K99,'AUH301'!K101)&gt;=-0.5,"OK","WARNING")</f>
      </c>
    </row>
    <row r="31">
      <c r="A31" t="s" s="199">
        <v>289</v>
      </c>
      <c r="B31" t="s" s="198">
        <v>468</v>
      </c>
      <c r="C31" t="s" s="199">
        <v>469</v>
      </c>
      <c r="D31" t="s" s="199">
        <v>470</v>
      </c>
      <c r="E31" t="s" s="199">
        <v>471</v>
      </c>
      <c r="F31" s="199">
        <f>IF(ABS('AUH301'!K113-('AUH301'!K114+'AUH301'!K115+'AUH301'!K116+'AUH301'!K117))&lt;=0.5,"OK","ERROR")</f>
      </c>
    </row>
    <row r="32">
      <c r="A32" t="s" s="199">
        <v>289</v>
      </c>
      <c r="B32" t="s" s="198">
        <v>472</v>
      </c>
      <c r="C32" t="s" s="199">
        <v>473</v>
      </c>
      <c r="D32" t="s" s="199">
        <v>474</v>
      </c>
      <c r="E32" t="s" s="199">
        <v>475</v>
      </c>
      <c r="F32" s="199">
        <f>IF('AUH301'!K111-'AUH301'!K112&gt;=-0.5,"OK","WARNING")</f>
      </c>
    </row>
    <row r="33">
      <c r="A33" t="s" s="199">
        <v>289</v>
      </c>
      <c r="B33" t="s" s="198">
        <v>472</v>
      </c>
      <c r="C33" t="s" s="199">
        <v>473</v>
      </c>
      <c r="D33" t="s" s="199">
        <v>476</v>
      </c>
      <c r="E33" t="s" s="199">
        <v>477</v>
      </c>
      <c r="F33" s="199">
        <f>IF('AUH301'!K113-'AUH301'!K114&gt;=-0.5,"OK","WARNING")</f>
      </c>
    </row>
    <row r="34">
      <c r="A34" t="s" s="199">
        <v>289</v>
      </c>
      <c r="B34" t="s" s="198">
        <v>478</v>
      </c>
      <c r="C34" t="s" s="199">
        <v>479</v>
      </c>
      <c r="D34" t="s" s="199">
        <v>480</v>
      </c>
      <c r="E34" t="s" s="199">
        <v>481</v>
      </c>
      <c r="F34" s="199">
        <f>IF(ABS('AUH301'!K118-SUM('AUH301'!K120,'AUH301'!K121,'AUH301'!K122,'AUH301'!K119))&lt;=0.5,"OK","ERROR")</f>
      </c>
    </row>
    <row r="35">
      <c r="A35" t="s" s="199">
        <v>289</v>
      </c>
      <c r="B35" t="s" s="198">
        <v>482</v>
      </c>
      <c r="C35" t="s" s="199">
        <v>483</v>
      </c>
      <c r="D35" t="s" s="199">
        <v>484</v>
      </c>
      <c r="E35" t="s" s="199">
        <v>485</v>
      </c>
      <c r="F35" s="199">
        <f>IF(ABS('AUH301'!K110-SUM('AUH301'!K113,'AUH301'!K111))&lt;=0.5,"OK","ERROR")</f>
      </c>
    </row>
    <row r="36">
      <c r="A36" t="s" s="199">
        <v>289</v>
      </c>
      <c r="B36" t="s" s="198">
        <v>486</v>
      </c>
      <c r="C36" t="s" s="199">
        <v>487</v>
      </c>
      <c r="D36" t="s" s="199">
        <v>488</v>
      </c>
      <c r="E36" t="s" s="199">
        <v>489</v>
      </c>
      <c r="F36" s="199">
        <f>IF(ABS('AUH301'!K76-SUM('AUH301'!K60,-'AUH301'!K72,'AUH301'!K58,'AUH301'!K74,'AUH301'!K67,'AUH301'!K70,'AUH301'!K56,'AUH301'!K59,'AUH301'!K68,'AUH301'!K73,'AUH301'!K66,'AUH301'!K63,'AUH301'!K65,'AUH301'!K64,'AUH301'!K53,'AUH301'!K55,'AUH301'!K57,'AUH301'!K54,'AUH301'!K71))&lt;=0.5,"OK","ERROR")</f>
      </c>
    </row>
    <row r="37">
      <c r="A37" t="s" s="199">
        <v>289</v>
      </c>
      <c r="B37" t="s" s="198">
        <v>490</v>
      </c>
      <c r="C37" t="s" s="199">
        <v>491</v>
      </c>
      <c r="D37" t="s" s="199">
        <v>492</v>
      </c>
      <c r="E37" t="s" s="199">
        <v>493</v>
      </c>
      <c r="F37" s="199">
        <f>IF(OR(NOT('AUH301'!K72&lt;&gt;0),'AUH301'!K72&gt;=0),"OK","ERROR")</f>
      </c>
    </row>
    <row r="38">
      <c r="A38" t="s" s="199">
        <v>289</v>
      </c>
      <c r="B38" t="s" s="198">
        <v>494</v>
      </c>
      <c r="C38" t="s" s="199">
        <v>495</v>
      </c>
      <c r="D38" t="s" s="199">
        <v>496</v>
      </c>
      <c r="E38" t="s" s="199">
        <v>497</v>
      </c>
      <c r="F38" s="199">
        <f>IF(OR(NOT('AUH301'!K67&lt;&gt;0),'AUH301'!K67&gt;=0),"OK","ERROR")</f>
      </c>
    </row>
    <row r="39">
      <c r="A39" t="s" s="199">
        <v>289</v>
      </c>
      <c r="B39" t="s" s="198">
        <v>498</v>
      </c>
      <c r="C39" t="s" s="199">
        <v>499</v>
      </c>
      <c r="D39" t="s" s="199">
        <v>500</v>
      </c>
      <c r="E39" t="s" s="199">
        <v>501</v>
      </c>
      <c r="F39" s="199">
        <f>IF('AUH301'!K76&gt;0,"OK","ERROR")</f>
      </c>
    </row>
    <row r="40">
      <c r="A40" t="s" s="199">
        <v>289</v>
      </c>
      <c r="B40" t="s" s="198">
        <v>502</v>
      </c>
      <c r="C40" t="s" s="199">
        <v>503</v>
      </c>
      <c r="D40" t="s" s="199">
        <v>504</v>
      </c>
      <c r="E40" t="s" s="199">
        <v>505</v>
      </c>
      <c r="F40" s="199">
        <f>IF('AUH301'!K68-SUM('AUH301'!K69)&gt;=-0.5,"OK","WARNING")</f>
      </c>
    </row>
    <row r="41">
      <c r="A41" t="s" s="199">
        <v>289</v>
      </c>
      <c r="B41" t="s" s="198">
        <v>506</v>
      </c>
      <c r="C41" t="s" s="199">
        <v>507</v>
      </c>
      <c r="D41" t="s" s="199">
        <v>508</v>
      </c>
      <c r="E41" t="s" s="199">
        <v>509</v>
      </c>
      <c r="F41" s="199">
        <f>IF('AUH301'!K77-SUM('AUH301'!K78)&gt;=-0.5,"OK","WARNING")</f>
      </c>
    </row>
    <row r="42">
      <c r="A42" t="s" s="199">
        <v>289</v>
      </c>
      <c r="B42" t="s" s="198">
        <v>510</v>
      </c>
      <c r="C42" t="s" s="199">
        <v>511</v>
      </c>
      <c r="D42" t="s" s="199">
        <v>512</v>
      </c>
      <c r="E42" t="s" s="199">
        <v>513</v>
      </c>
      <c r="F42" s="199">
        <f>IF('AUH301'!K76-'AUH301'!K77&gt;=-0.5,"OK","WARNING")</f>
      </c>
    </row>
    <row r="43">
      <c r="A43" t="s" s="199">
        <v>289</v>
      </c>
      <c r="B43" t="s" s="198">
        <v>514</v>
      </c>
      <c r="C43" t="s" s="199">
        <v>515</v>
      </c>
      <c r="D43" t="s" s="199">
        <v>516</v>
      </c>
      <c r="E43" t="s" s="199">
        <v>517</v>
      </c>
      <c r="F43" s="199">
        <f>IF(IF('AUH301'!K76&lt;&gt;0,NOT('AUH301'!K76='AUH301'!K77),TRUE),"OK","WARNING")</f>
      </c>
    </row>
    <row r="44">
      <c r="A44" t="s" s="199">
        <v>289</v>
      </c>
      <c r="B44" t="s" s="198">
        <v>518</v>
      </c>
      <c r="C44" t="s" s="199">
        <v>519</v>
      </c>
      <c r="D44" t="s" s="199">
        <v>520</v>
      </c>
      <c r="E44" t="s" s="199">
        <v>521</v>
      </c>
      <c r="F44" s="199">
        <f>IF(ABS('AUH301'!K60-SUM('AUH301'!K62,'AUH301'!K61))&lt;=0.5,"OK","ERROR")</f>
      </c>
    </row>
    <row r="45">
      <c r="A45" t="s" s="199">
        <v>289</v>
      </c>
      <c r="B45" t="s" s="198">
        <v>522</v>
      </c>
      <c r="C45" t="s" s="199">
        <v>523</v>
      </c>
      <c r="D45" t="s" s="199">
        <v>524</v>
      </c>
      <c r="E45" t="s" s="199">
        <v>525</v>
      </c>
      <c r="F45" s="199">
        <f>IF('AUH301'!K76-SUM('AUH301'!K105,'AUH301'!K108,'AUH301'!K107,'AUH301'!K104,'AUH301'!K106)&gt;=-0.5,"OK","WARNING")</f>
      </c>
    </row>
    <row r="46">
      <c r="A46" t="s" s="199">
        <v>289</v>
      </c>
      <c r="B46" t="s" s="198">
        <v>526</v>
      </c>
      <c r="C46" t="s" s="199">
        <v>527</v>
      </c>
      <c r="D46" t="s" s="199">
        <v>528</v>
      </c>
      <c r="E46" t="s" s="199">
        <v>529</v>
      </c>
      <c r="F46" s="199">
        <f>IF(ABS('AUH301'!K49-'AUH301'!K76)&lt;=0.5,"OK","ERROR")</f>
      </c>
    </row>
    <row r="47">
      <c r="A47" t="s" s="199">
        <v>289</v>
      </c>
      <c r="B47" t="s" s="198">
        <v>530</v>
      </c>
      <c r="C47" t="s" s="199">
        <v>531</v>
      </c>
      <c r="D47" t="s" s="199">
        <v>532</v>
      </c>
      <c r="E47" t="s" s="199">
        <v>533</v>
      </c>
      <c r="F47" s="199">
        <f>IF(OR(NOT('AUH301'!K88&lt;&gt;0),'AUH301'!K88&gt;=0),"OK","WARNING")</f>
      </c>
    </row>
    <row r="48">
      <c r="A48" t="s" s="199">
        <v>289</v>
      </c>
      <c r="B48" t="s" s="198">
        <v>534</v>
      </c>
      <c r="C48" t="s" s="199">
        <v>535</v>
      </c>
      <c r="D48" t="s" s="199">
        <v>536</v>
      </c>
      <c r="E48" t="s" s="199">
        <v>537</v>
      </c>
      <c r="F48" s="199">
        <f>IF('AUH301'!K110-'AUH301'!K25&gt;=-0.5,"OK","ERROR")</f>
      </c>
    </row>
    <row r="49">
      <c r="A49" t="s" s="199">
        <v>289</v>
      </c>
      <c r="B49" t="s" s="198">
        <v>538</v>
      </c>
      <c r="C49" t="s" s="199">
        <v>539</v>
      </c>
      <c r="D49" t="s" s="199">
        <v>540</v>
      </c>
      <c r="E49" t="s" s="199">
        <v>541</v>
      </c>
      <c r="F49" s="199">
        <f>IF('AUH301'!K118-'AUH301'!K26&gt;=-0.5,"OK","ERROR")</f>
      </c>
    </row>
    <row r="50">
      <c r="A50" t="s" s="199">
        <v>289</v>
      </c>
      <c r="B50" t="s" s="198">
        <v>542</v>
      </c>
      <c r="C50" t="s" s="199">
        <v>543</v>
      </c>
      <c r="D50" t="s" s="199">
        <v>544</v>
      </c>
      <c r="E50" t="s" s="199">
        <v>545</v>
      </c>
      <c r="F50" s="199">
        <f>IF('AUH301'!K85&lt;&gt;0,"OK","WARNING")</f>
      </c>
    </row>
    <row r="51">
      <c r="A51" t="s" s="199">
        <v>289</v>
      </c>
      <c r="B51" t="s" s="198">
        <v>546</v>
      </c>
      <c r="C51" t="s" s="199">
        <v>547</v>
      </c>
      <c r="D51" t="s" s="199">
        <v>548</v>
      </c>
      <c r="E51" t="s" s="199">
        <v>549</v>
      </c>
      <c r="F51" s="199">
        <f>IF(NOT('AUH301'!K85&lt;0),"OK","ERROR")</f>
      </c>
    </row>
    <row r="52">
      <c r="A52" t="s" s="199">
        <v>290</v>
      </c>
      <c r="B52" t="s" s="198">
        <v>550</v>
      </c>
      <c r="C52" t="s" s="199">
        <v>551</v>
      </c>
      <c r="D52" t="s" s="199">
        <v>552</v>
      </c>
      <c r="E52" t="s" s="199">
        <v>553</v>
      </c>
      <c r="F52" s="199">
        <f>IF(ABS('AUH302'!K28-SUM('AUH302'!K26,-'AUH302'!K27))&lt;=0.5,"OK","ERROR")</f>
      </c>
    </row>
    <row r="53">
      <c r="A53" t="s" s="199">
        <v>290</v>
      </c>
      <c r="B53" t="s" s="198">
        <v>554</v>
      </c>
      <c r="C53" t="s" s="199">
        <v>555</v>
      </c>
      <c r="D53" t="s" s="199">
        <v>556</v>
      </c>
      <c r="E53" t="s" s="199">
        <v>557</v>
      </c>
      <c r="F53" s="199">
        <f>IF(ABS('AUH302'!K26-('AUH302'!K22+'AUH302'!K23+'AUH302'!K24-'AUH302'!K25))&lt;=0.5,"OK","ERROR")</f>
      </c>
    </row>
    <row r="54">
      <c r="A54" t="s" s="199">
        <v>290</v>
      </c>
      <c r="B54" t="s" s="198">
        <v>558</v>
      </c>
      <c r="C54" t="s" s="199">
        <v>559</v>
      </c>
      <c r="D54" t="s" s="199">
        <v>560</v>
      </c>
      <c r="E54" t="s" s="199">
        <v>561</v>
      </c>
      <c r="F54" s="199">
        <f>IF(ABS('AUH302'!K34-('AUH302'!K30+'AUH302'!K31+'AUH302'!K32-'AUH302'!K33))&lt;=0.5,"OK","ERROR")</f>
      </c>
    </row>
    <row r="55">
      <c r="A55" t="s" s="199">
        <v>290</v>
      </c>
      <c r="B55" t="s" s="198">
        <v>562</v>
      </c>
      <c r="C55" t="s" s="199">
        <v>563</v>
      </c>
      <c r="D55" t="s" s="199">
        <v>564</v>
      </c>
      <c r="E55" t="s" s="199">
        <v>565</v>
      </c>
      <c r="F55" s="199">
        <f>IF(ABS('AUH302'!K42-SUM(-'AUH302'!K41,'AUH302'!K40,'AUH302'!K38,'AUH302'!K37,'AUH302'!K39))&lt;=0.5,"OK","ERROR")</f>
      </c>
    </row>
    <row r="56">
      <c r="A56" t="s" s="199">
        <v>290</v>
      </c>
      <c r="B56" t="s" s="198">
        <v>566</v>
      </c>
      <c r="C56" t="s" s="199">
        <v>567</v>
      </c>
      <c r="D56" t="s" s="199">
        <v>568</v>
      </c>
      <c r="E56" t="s" s="199">
        <v>569</v>
      </c>
      <c r="F56" s="199">
        <f>IF(ABS('AUH302'!K46-SUM('AUH302'!K44,'AUH302'!K45))&lt;=0.5,"OK","ERROR")</f>
      </c>
    </row>
    <row r="57">
      <c r="A57" t="s" s="199">
        <v>290</v>
      </c>
      <c r="B57" t="s" s="198">
        <v>570</v>
      </c>
      <c r="C57" t="s" s="199">
        <v>571</v>
      </c>
      <c r="D57" t="s" s="199">
        <v>572</v>
      </c>
      <c r="E57" t="s" s="199">
        <v>573</v>
      </c>
      <c r="F57" s="199">
        <f>IF(ABS('AUH302'!K49-('AUH302'!K28+'AUH302'!K34+'AUH302'!K35+'AUH302'!K42-'AUH302'!K46-'AUH302'!K47-'AUH302'!K48))&lt;=0.5,"OK","ERROR")</f>
      </c>
    </row>
    <row r="58">
      <c r="A58" t="s" s="199">
        <v>290</v>
      </c>
      <c r="B58" t="s" s="198">
        <v>574</v>
      </c>
      <c r="C58" t="s" s="199">
        <v>575</v>
      </c>
      <c r="D58" t="s" s="199">
        <v>576</v>
      </c>
      <c r="E58" t="s" s="199">
        <v>577</v>
      </c>
      <c r="F58" s="199">
        <f>IF(ABS('AUH302'!K54-('AUH302'!K49+'AUH302'!K50-'AUH302'!K51+'AUH302'!K52-'AUH302'!K53))&lt;=0.5,"OK","ERROR")</f>
      </c>
    </row>
    <row r="59">
      <c r="A59" t="s" s="199">
        <v>290</v>
      </c>
      <c r="B59" t="s" s="198">
        <v>578</v>
      </c>
      <c r="C59" t="s" s="199">
        <v>579</v>
      </c>
      <c r="D59" t="s" s="199">
        <v>580</v>
      </c>
      <c r="E59" t="s" s="199">
        <v>581</v>
      </c>
      <c r="F59" s="199">
        <f>IF('AUH302'!K54&lt;&gt;0,"OK","WARNING")</f>
      </c>
    </row>
    <row r="60">
      <c r="A60" t="s" s="199">
        <v>290</v>
      </c>
      <c r="B60" t="s" s="198">
        <v>582</v>
      </c>
      <c r="C60" t="s" s="199">
        <v>583</v>
      </c>
      <c r="D60" t="s" s="199">
        <v>584</v>
      </c>
      <c r="E60" t="s" s="199">
        <v>585</v>
      </c>
      <c r="F60" s="199">
        <f>IF(OR(NOT('AUH302'!K45&lt;&gt;0),'AUH302'!K45&gt;=0),"OK","ERROR")</f>
      </c>
    </row>
    <row r="61">
      <c r="A61" t="s" s="199">
        <v>586</v>
      </c>
      <c r="B61" t="s" s="199">
        <v>587</v>
      </c>
      <c r="C61" t="s" s="199">
        <v>588</v>
      </c>
      <c r="D61" t="s" s="199">
        <v>589</v>
      </c>
      <c r="E61" t="s" s="199">
        <v>590</v>
      </c>
      <c r="F61" s="199">
        <f>IF(ABS('AUH302'!K54-'AUH301'!K74)&lt;=0.5,"OK","ERROR")</f>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17:F61"/>
  <conditionalFormatting sqref="B9 B13 B5">
    <cfRule type="expression" dxfId="3" priority="1">
      <formula>AND(B5=0,NOT(ISBLANK(B5)))</formula>
    </cfRule>
    <cfRule type="expression" dxfId="4" priority="2">
      <formula>B5&gt;0</formula>
    </cfRule>
  </conditionalFormatting>
  <conditionalFormatting sqref="B10 B14 B6">
    <cfRule type="expression" dxfId="5" priority="3">
      <formula>AND(B6=0,NOT(ISBLANK(B6)))</formula>
    </cfRule>
    <cfRule type="expression" dxfId="6" priority="4">
      <formula>B6&gt;0</formula>
    </cfRule>
  </conditionalFormatting>
  <hyperlinks>
    <hyperlink location="Validation_K001_AUH301_K49_0" ref="B18"/>
    <hyperlink location="Validation_K002_AUH301_K49_0" ref="B19"/>
    <hyperlink location="Validation_K003_AUH301_K49_0" ref="B20"/>
    <hyperlink location="Validation_K004_AUH301_K49_0" ref="B21"/>
    <hyperlink location="Validation_K005_AUH301_K50_0" ref="B22"/>
    <hyperlink location="Validation_K006_AUH301_K34_0" ref="B23"/>
    <hyperlink location="Validation_K007_AUH301_K39_0" ref="B24"/>
    <hyperlink location="Validation_K008_AUH301_K44_0" ref="B25"/>
    <hyperlink location="Validation_K009_AUH301_K91_0" ref="B26"/>
    <hyperlink location="Validation_K010_AUH301_K26_0" ref="B27"/>
    <hyperlink location="Validation_K011_AUH301_K27_0" ref="B28"/>
    <hyperlink location="Validation_K012_AUH301_K29_0" ref="B29"/>
    <hyperlink location="Validation_KD001_AUH301_K49_0" ref="B30"/>
    <hyperlink location="Validation_D001_AUH301_K113_0" ref="B31"/>
    <hyperlink location="Validation_D002_AUH301_K111_0" ref="B32"/>
    <hyperlink location="Validation_D002_AUH301_K113_0" ref="B33"/>
    <hyperlink location="Validation_D003_AUH301_K118_0" ref="B34"/>
    <hyperlink location="Validation_D026_AUH301_K110_0" ref="B35"/>
    <hyperlink location="Validation_K001_AUH301_K76_0" ref="B36"/>
    <hyperlink location="Validation_K002_AUH301_K72_0" ref="B37"/>
    <hyperlink location="Validation_K003_AUH301_K67_0" ref="B38"/>
    <hyperlink location="Validation_K004_AUH301_K76_0" ref="B39"/>
    <hyperlink location="Validation_K005_AUH301_K68_0" ref="B40"/>
    <hyperlink location="Validation_K006_AUH301_K77_0" ref="B41"/>
    <hyperlink location="Validation_K007_AUH301_K76_0" ref="B42"/>
    <hyperlink location="Validation_K008_AUH301_K76_0" ref="B43"/>
    <hyperlink location="Validation_K009_AUH301_K60_0" ref="B44"/>
    <hyperlink location="Validation_KD001_AUH301_K76_0" ref="B45"/>
    <hyperlink location="Validation_K001_AUH301_K49_1" ref="B46"/>
    <hyperlink location="Validation_K003_AUH301_K88_0" ref="B47"/>
    <hyperlink location="Validation_K004_AUH301_K110_0" ref="B48"/>
    <hyperlink location="Validation_K005_AUH301_K118_0" ref="B49"/>
    <hyperlink location="Validation_KD001_AUH301_K85_0" ref="B50"/>
    <hyperlink location="Validation_KD001a_AUH301_K85_0" ref="B51"/>
    <hyperlink location="Validation_K001_AUH302_K28_0" ref="B52"/>
    <hyperlink location="Validation_K002_AUH302_K26_0" ref="B53"/>
    <hyperlink location="Validation_K003_AUH302_K34_0" ref="B54"/>
    <hyperlink location="Validation_K004_AUH302_K42_0" ref="B55"/>
    <hyperlink location="Validation_K005_AUH302_K46_0" ref="B56"/>
    <hyperlink location="Validation_K006_AUH302_K49_0" ref="B57"/>
    <hyperlink location="Validation_K007_AUH302_K54_0" ref="B58"/>
    <hyperlink location="Validation_K008_AUH302_K54_0" ref="B59"/>
    <hyperlink location="Validation_K009_AUH302_K45_0" ref="B60"/>
  </hyperlinks>
  <pageMargins bottom="0.75" footer="0.3" header="0.3" left="0.7" right="0.7" top="0.75"/>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_rels/item2.xml.rels><?xml version="1.0" encoding="UTF-8" standalone="no"?><Relationships xmlns="http://schemas.openxmlformats.org/package/2006/relationships"><Relationship Id="rId1" Target="itemProps2.xml" Type="http://schemas.openxmlformats.org/officeDocument/2006/relationships/customXmlProps"/></Relationships>
</file>

<file path=customXml/_rels/item3.xml.rels><?xml version="1.0" encoding="UTF-8" standalone="no"?><Relationships xmlns="http://schemas.openxmlformats.org/package/2006/relationships"><Relationship Id="rId1" Target="itemProps3.xml" Type="http://schemas.openxmlformats.org/officeDocument/2006/relationships/customXmlProps"/></Relationships>
</file>

<file path=customXml/_rels/item4.xml.rels><?xml version="1.0" encoding="UTF-8" standalone="no"?><Relationships xmlns="http://schemas.openxmlformats.org/package/2006/relationships"><Relationship Id="rId1" Target="itemProps4.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_x00fc_rzel xmlns="5f0592f7-ddc3-4725-828f-13a4b1adedb7">AURH_K xlsx</K_x00fc_rzel>
    <ZIP_x0020_Anzeige xmlns="a51d903e-b287-4697-a864-dff44a858ca1">false</ZIP_x0020_Anzeige>
    <Titel xmlns="5f0592f7-ddc3-4725-828f-13a4b1adedb7">Reporting prudentiel (bouclement intermédiaire semestriel), base consolidée/groupe</Titel>
    <PublikationBis xmlns="5f0592f7-ddc3-4725-828f-13a4b1adedb7" xsi:nil="true"/>
    <In_x0020_Arbeit xmlns="5f0592f7-ddc3-4725-828f-13a4b1adedb7">in Arbeit</In_x0020_Arbeit>
    <Sprache xmlns="5f0592f7-ddc3-4725-828f-13a4b1adedb7">fr</Sprache>
    <Beschreibung xmlns="5f0592f7-ddc3-4725-828f-13a4b1adedb7">Release</Beschreibung>
    <Version0 xmlns="5f0592f7-ddc3-4725-828f-13a4b1adedb7" xsi:nil="true"/>
    <Sortierung xmlns="5f0592f7-ddc3-4725-828f-13a4b1adedb7">2</Sortierung>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2020-06-30T22:00:00+00:00</G_x00fc_ltigkeitsdatum>
    <G_x00fc_ltigkeitsdatumBis xmlns="5f0592f7-ddc3-4725-828f-13a4b1adedb7"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EFC5656-F348-4A13-BDB4-F9E433B8239F}">
  <ds:schemaRefs>
    <ds:schemaRef ds:uri="http://schemas.microsoft.com/sharepoint/v3/contenttype/forms"/>
  </ds:schemaRefs>
</ds:datastoreItem>
</file>

<file path=customXml/itemProps2.xml><?xml version="1.0" encoding="utf-8"?>
<ds:datastoreItem xmlns:ds="http://schemas.openxmlformats.org/officeDocument/2006/customXml" ds:itemID="{C225D72A-3E42-46A4-85BA-D1BE461BECEC}"/>
</file>

<file path=customXml/itemProps3.xml><?xml version="1.0" encoding="utf-8"?>
<ds:datastoreItem xmlns:ds="http://schemas.openxmlformats.org/officeDocument/2006/customXml" ds:itemID="{52C873DE-49C1-48C6-9BF0-2EE6EE7606A6}">
  <ds:schemaRefs>
    <ds:schemaRef ds:uri="http://purl.org/dc/terms/"/>
    <ds:schemaRef ds:uri="http://schemas.microsoft.com/sharepoint/v4"/>
    <ds:schemaRef ds:uri="http://schemas.microsoft.com/sharepoint/v3"/>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ef2e210c-1bc5-4a6f-9b90-09f0dd7cbb30"/>
    <ds:schemaRef ds:uri="http://schemas.microsoft.com/office/2006/metadata/properties"/>
  </ds:schemaRefs>
</ds:datastoreItem>
</file>

<file path=customXml/itemProps4.xml><?xml version="1.0" encoding="utf-8"?>
<ds:datastoreItem xmlns:ds="http://schemas.openxmlformats.org/officeDocument/2006/customXml" ds:itemID="{AD3F75D8-521E-4F5D-AF92-2EB21101E50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xmlns:xsi="http://www.w3.org/2001/XMLSchema-instance">
  <TotalTime>0</TotalTime>
  <Application>Microsoft Excel</Application>
  <DocSecurity>0</DocSecurity>
  <ScaleCrop>false</ScaleCrop>
  <HeadingPairs>
    <vt:vector baseType="variant" size="4">
      <vt:variant>
        <vt:lpstr>Worksheets</vt:lpstr>
      </vt:variant>
      <vt:variant>
        <vt:i4>3</vt:i4>
      </vt:variant>
      <vt:variant>
        <vt:lpstr>Named Ranges</vt:lpstr>
      </vt:variant>
      <vt:variant>
        <vt:i4>156</vt:i4>
      </vt:variant>
    </vt:vector>
  </HeadingPairs>
  <TitlesOfParts>
    <vt:vector baseType="lpstr" size="159">
      <vt:lpstr>Start</vt:lpstr>
      <vt:lpstr>AUH301</vt:lpstr>
      <vt:lpstr>AUH302</vt:lpstr>
      <vt:lpstr>'AUH301'!C_ABI.ENV</vt:lpstr>
      <vt:lpstr>'AUH301'!C_ABI.EVT</vt:lpstr>
      <vt:lpstr>'AUH301'!C_ABI.TRE.AKT.KRY</vt:lpstr>
      <vt:lpstr>'AUH301'!C_ABI.TRE.AKT.TAG</vt:lpstr>
      <vt:lpstr>'AUH301'!C_ABI.TRE.AKT.TAK</vt:lpstr>
      <vt:lpstr>'AUH301'!C_ABI.TRE.AKT.TAN</vt:lpstr>
      <vt:lpstr>'AUH301'!C_ABI.TRE.AKT.TAN.TBD</vt:lpstr>
      <vt:lpstr>'AUH301'!C_ABI.TRE.AKT.TAN.TBG</vt:lpstr>
      <vt:lpstr>'AUH301'!C_ABI.TRE.AKT.TSB</vt:lpstr>
      <vt:lpstr>'AUH301'!C_ABI.UWZ</vt:lpstr>
      <vt:lpstr>'AUH301'!C_ABI.VKR</vt:lpstr>
      <vt:lpstr>'AUH301'!C_BIL.AKT.BET</vt:lpstr>
      <vt:lpstr>'AUH301'!C_BIL.AKT.FAN</vt:lpstr>
      <vt:lpstr>'AUH301'!C_BIL.AKT.FAN.HQL</vt:lpstr>
      <vt:lpstr>'AUH301'!C_BIL.AKT.FAN.LIS</vt:lpstr>
      <vt:lpstr>'AUH301'!C_BIL.AKT.FBA</vt:lpstr>
      <vt:lpstr>'AUH301'!C_BIL.AKT.FFV</vt:lpstr>
      <vt:lpstr>'AUH301'!C_BIL.AKT.FKU</vt:lpstr>
      <vt:lpstr>'AUH301'!C_BIL.AKT.FMI</vt:lpstr>
      <vt:lpstr>'AUH301'!C_BIL.AKT.HGE</vt:lpstr>
      <vt:lpstr>'AUH301'!C_BIL.AKT.HYP</vt:lpstr>
      <vt:lpstr>'AUH301'!C_BIL.AKT.HYP.UBR</vt:lpstr>
      <vt:lpstr>'AUH301'!C_BIL.AKT.HYP.UBR.IPR</vt:lpstr>
      <vt:lpstr>'AUH301'!C_BIL.AKT.HYP.WOH</vt:lpstr>
      <vt:lpstr>'AUH301'!C_BIL.AKT.HYP.WOH.IPR</vt:lpstr>
      <vt:lpstr>'AUH301'!C_BIL.AKT.IMW</vt:lpstr>
      <vt:lpstr>'AUH301'!C_BIL.AKT.IMW.GWI</vt:lpstr>
      <vt:lpstr>'AUH301'!C_BIL.AKT.IMW.PLI</vt:lpstr>
      <vt:lpstr>'AUH301'!C_BIL.AKT.NEG</vt:lpstr>
      <vt:lpstr>'AUH301'!C_BIL.AKT.REA</vt:lpstr>
      <vt:lpstr>'AUH301'!C_BIL.AKT.SAN</vt:lpstr>
      <vt:lpstr>'AUH301'!C_BIL.AKT.SAN.LBU</vt:lpstr>
      <vt:lpstr>'AUH301'!C_BIL.AKT.SAN.OFL</vt:lpstr>
      <vt:lpstr>'AUH301'!C_BIL.AKT.SAN.UES.SWA</vt:lpstr>
      <vt:lpstr>'AUH301'!C_BIL.AKT.SAN.UES.UEB</vt:lpstr>
      <vt:lpstr>'AUH301'!C_BIL.AKT.SON</vt:lpstr>
      <vt:lpstr>'AUH301'!C_BIL.AKT.TOT</vt:lpstr>
      <vt:lpstr>'AUH301'!C_BIL.AKT.TOT.FVN.FNP</vt:lpstr>
      <vt:lpstr>'AUH301'!C_BIL.AKT.TOT.NRA</vt:lpstr>
      <vt:lpstr>'AUH301'!C_BIL.AKT.TOT.NRA.WAF</vt:lpstr>
      <vt:lpstr>'AUH301'!C_BIL.AKT.WBW</vt:lpstr>
      <vt:lpstr>'AUH301'!C_BIL.AKT.WFG</vt:lpstr>
      <vt:lpstr>'AUH301'!C_BIL.PAS.APF</vt:lpstr>
      <vt:lpstr>'AUH301'!C_BIL.PAS.APF.RM1</vt:lpstr>
      <vt:lpstr>'AUH301'!C_BIL.PAS.APF.RW1</vt:lpstr>
      <vt:lpstr>'AUH301'!C_BIL.PAS.EKA</vt:lpstr>
      <vt:lpstr>'AUH301'!C_BIL.PAS.FFV</vt:lpstr>
      <vt:lpstr>'AUH301'!C_BIL.PAS.GEV</vt:lpstr>
      <vt:lpstr>'AUH301'!C_BIL.PAS.GEV.MAK</vt:lpstr>
      <vt:lpstr>'AUH301'!C_BIL.PAS.GKA</vt:lpstr>
      <vt:lpstr>'AUH301'!C_BIL.PAS.GRE</vt:lpstr>
      <vt:lpstr>'AUH301'!C_BIL.PAS.HGE</vt:lpstr>
      <vt:lpstr>'AUH301'!C_BIL.PAS.KOB</vt:lpstr>
      <vt:lpstr>'AUH301'!C_BIL.PAS.KRE</vt:lpstr>
      <vt:lpstr>'AUH301'!C_BIL.PAS.KRE.RSK</vt:lpstr>
      <vt:lpstr>'AUH301'!C_BIL.PAS.MAE</vt:lpstr>
      <vt:lpstr>'AUH301'!C_BIL.PAS.RAB</vt:lpstr>
      <vt:lpstr>'AUH301'!C_BIL.PAS.REA</vt:lpstr>
      <vt:lpstr>'AUH301'!C_BIL.PAS.RUE</vt:lpstr>
      <vt:lpstr>'AUH301'!C_BIL.PAS.SON</vt:lpstr>
      <vt:lpstr>'AUH301'!C_BIL.PAS.TOT</vt:lpstr>
      <vt:lpstr>'AUH301'!C_BIL.PAS.TOT.FVN.VNP</vt:lpstr>
      <vt:lpstr>'AUH301'!C_BIL.PAS.TOT.NRA</vt:lpstr>
      <vt:lpstr>'AUH301'!C_BIL.PAS.TOT.NRA.WAF</vt:lpstr>
      <vt:lpstr>'AUH301'!C_BIL.PAS.VBA</vt:lpstr>
      <vt:lpstr>'AUH301'!C_BIL.PAS.VKE</vt:lpstr>
      <vt:lpstr>'AUH301'!C_BIL.PAS.WBW</vt:lpstr>
      <vt:lpstr>'AUH301'!C_BIL.PAS.WFG</vt:lpstr>
      <vt:lpstr>'AUH301'!C_BIL.PAS.WUR</vt:lpstr>
      <vt:lpstr>'AUH302'!C_EFR.AAU</vt:lpstr>
      <vt:lpstr>'AUH302'!C_EFR.AEG</vt:lpstr>
      <vt:lpstr>'AUH302'!C_EFR.EGV</vt:lpstr>
      <vt:lpstr>'AUH302'!C_EFR.EGV.MAG</vt:lpstr>
      <vt:lpstr>'AUH302'!C_EFR.ERH</vt:lpstr>
      <vt:lpstr>'AUH302'!C_EFR.ERK</vt:lpstr>
      <vt:lpstr>'AUH302'!C_EFR.ERK.KAU</vt:lpstr>
      <vt:lpstr>'AUH302'!C_EFR.ERK.KEG.KDL</vt:lpstr>
      <vt:lpstr>'AUH302'!C_EFR.ERK.KEG.KKG</vt:lpstr>
      <vt:lpstr>'AUH302'!C_EFR.ERK.KEG.KWA</vt:lpstr>
      <vt:lpstr>'AUH302'!C_EFR.ERZ</vt:lpstr>
      <vt:lpstr>'AUH302'!C_EFR.ERZ.BEZ</vt:lpstr>
      <vt:lpstr>'AUH302'!C_EFR.ERZ.BEZ.ZAU</vt:lpstr>
      <vt:lpstr>'AUH302'!C_EFR.ERZ.BEZ.ZEG.ZDF</vt:lpstr>
      <vt:lpstr>'AUH302'!C_EFR.ERZ.BEZ.ZEG.ZDH</vt:lpstr>
      <vt:lpstr>'AUH302'!C_EFR.ERZ.BEZ.ZEG.ZDK</vt:lpstr>
      <vt:lpstr>'AUH302'!C_EFR.ERZ.WBZ</vt:lpstr>
      <vt:lpstr>'AUH302'!C_EFR.GAU</vt:lpstr>
      <vt:lpstr>'AUH302'!C_EFR.GAU.PAF</vt:lpstr>
      <vt:lpstr>'AUH302'!C_EFR.GAU.SAF</vt:lpstr>
      <vt:lpstr>'AUH302'!C_EFR.GER</vt:lpstr>
      <vt:lpstr>'AUH302'!C_EFR.STE</vt:lpstr>
      <vt:lpstr>'AUH302'!C_EFR.UER</vt:lpstr>
      <vt:lpstr>'AUH302'!C_EFR.UER.AOA</vt:lpstr>
      <vt:lpstr>'AUH302'!C_EFR.UER.AOE</vt:lpstr>
      <vt:lpstr>'AUH302'!C_EFR.UER.BER</vt:lpstr>
      <vt:lpstr>'AUH302'!C_EFR.UER.ERV</vt:lpstr>
      <vt:lpstr>'AUH302'!C_EFR.UER.LER</vt:lpstr>
      <vt:lpstr>'AUH302'!C_EFR.VRB</vt:lpstr>
      <vt:lpstr>'AUH302'!C_EFR.VRW</vt:lpstr>
      <vt:lpstr>'AUH302'!C_EFR.WBB</vt:lpstr>
      <vt:lpstr>'AUH301'!C_KRD.KRV.HYK.HYP</vt:lpstr>
      <vt:lpstr>'AUH301'!C_KRD.KRV.UEK.FKU</vt:lpstr>
      <vt:lpstr>'AUH301'!C_KUV.DPV.WEB</vt:lpstr>
      <vt:lpstr>'AUH301'!C_KUV.VEV.VVM</vt:lpstr>
      <vt:lpstr>'AUH301'!C_STK.PBD</vt:lpstr>
      <vt:lpstr>'AUH301'!D1_A</vt:lpstr>
      <vt:lpstr>'AUH301'!D1_BGL</vt:lpstr>
      <vt:lpstr>'AUH301'!D1_GED</vt:lpstr>
      <vt:lpstr>'AUH301'!D1_GED_U</vt:lpstr>
      <vt:lpstr>'AUH301'!D1_GIL</vt:lpstr>
      <vt:lpstr>'AUH301'!D1_GRG</vt:lpstr>
      <vt:lpstr>'AUH301'!D1_HYD</vt:lpstr>
      <vt:lpstr>'AUH301'!D1_I</vt:lpstr>
      <vt:lpstr>'AUH301'!D1_LBK</vt:lpstr>
      <vt:lpstr>'AUH301'!D1_NAP</vt:lpstr>
      <vt:lpstr>'AUH301'!D1_ORG</vt:lpstr>
      <vt:lpstr>'AUH301'!D1_QUB</vt:lpstr>
      <vt:lpstr>'AUH301'!D1_T</vt:lpstr>
      <vt:lpstr>'AUH301'!D1_U</vt:lpstr>
      <vt:lpstr>'AUH301'!D1_UNG</vt:lpstr>
      <vt:lpstr>'AUH301'!D1_VGS</vt:lpstr>
      <vt:lpstr>'AUH301'!D1_WLG</vt:lpstr>
      <vt:lpstr>'AUH301'!D2_BRW</vt:lpstr>
      <vt:lpstr>'AUH301'!D2_ORK</vt:lpstr>
      <vt:lpstr>'AUH301'!D2_T</vt:lpstr>
      <vt:lpstr>'AUH301'!D2_U</vt:lpstr>
      <vt:lpstr>'AUH301'!D3_BRW</vt:lpstr>
      <vt:lpstr>I_Language</vt:lpstr>
      <vt:lpstr>I_ReferDate</vt:lpstr>
      <vt:lpstr>I_ReportName</vt:lpstr>
      <vt:lpstr>I_Revision</vt:lpstr>
      <vt:lpstr>I_SubjectId</vt:lpstr>
      <vt:lpstr>I_TechNumber</vt:lpstr>
      <vt:lpstr>I_Version</vt:lpstr>
      <vt:lpstr>'AUH301'!INTERNAL</vt:lpstr>
      <vt:lpstr>'AUH302'!INTERNAL</vt:lpstr>
      <vt:lpstr>P_Subtitle</vt:lpstr>
      <vt:lpstr>P_Title</vt:lpstr>
      <vt:lpstr>'AUH301'!Print_Area</vt:lpstr>
      <vt:lpstr>'AUH302'!Print_Area</vt:lpstr>
      <vt:lpstr>Start!Print_Area</vt:lpstr>
      <vt:lpstr>'AUH301'!Print_Titles</vt:lpstr>
      <vt:lpstr>'AUH302'!Print_Titles</vt:lpstr>
      <vt:lpstr>'AUH301'!T_Konsi_Errors</vt:lpstr>
      <vt:lpstr>'AUH302'!T_Konsi_Errors</vt:lpstr>
      <vt:lpstr>'AUH301'!T_Konsi_Rules_Column</vt:lpstr>
      <vt:lpstr>'AUH302'!T_Konsi_Rules_Column</vt:lpstr>
      <vt:lpstr>'AUH301'!T_Konsi_Rules_Cross</vt:lpstr>
      <vt:lpstr>'AUH302'!T_Konsi_Rules_Cross</vt:lpstr>
      <vt:lpstr>'AUH301'!T_Konsi_Rules_Force_Single_Cell_Row</vt:lpstr>
      <vt:lpstr>'AUH302'!T_Konsi_Rules_Force_Single_Cell_Row</vt:lpstr>
      <vt:lpstr>'AUH301'!T_Konsi_Rules_Row</vt:lpstr>
      <vt:lpstr>'AUH302'!T_Konsi_Rules_Row</vt:lpstr>
      <vt:lpstr>T_Konsi_Summary</vt:lpstr>
      <vt:lpstr>'AUH301'!T_Konsi_Warnings</vt:lpstr>
      <vt:lpstr>'AUH302'!T_Konsi_Warnings</vt:lpstr>
    </vt:vector>
  </TitlesOfParts>
  <Company xsi:nil="true"/>
  <LinksUpToDate>false</LinksUpToDate>
  <SharedDoc>false</SharedDoc>
  <HyperlinksChanged>false</HyperlinksChanged>
  <AppVersion>16.0300</AppVersion>
  <HyperlinkBase xsi:nil="true"/>
  <Template xsi:nil="true"/>
  <Manager xsi:nil="tru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prudentiel (bouclement intermédiaire semestriel)</dc:title>
  <dc:subject>document d'enquête</dc:subject>
  <dc:creator>SNB BNS</dc:creator>
  <cp:keywords>statistique, document d'enquête</cp:keywords>
  <cp:lastPrinted>2015-03-13T13:46:23Z</cp:lastPrinted>
  <dcterms:created xsi:type="dcterms:W3CDTF">2009-02-17T07:47:47Z</dcterms:created>
  <dcterms:modified xsi:type="dcterms:W3CDTF">2020-03-31T11:32:02Z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el">
    <vt:lpwstr>Reporting prudentiel (bouclement intermédiaire semestriel), Base consolidée / Groupe</vt:lpwstr>
  </property>
  <property fmtid="{D5CDD505-2E9C-101B-9397-08002B2CF9AE}" pid="3" name="In Arbeit">
    <vt:lpwstr>in Arbeit</vt:lpwstr>
  </property>
  <property fmtid="{D5CDD505-2E9C-101B-9397-08002B2CF9AE}" pid="4" name="Version0">
    <vt:lpwstr/>
  </property>
  <property fmtid="{D5CDD505-2E9C-101B-9397-08002B2CF9AE}" pid="5" name="Beschreibung1">
    <vt:lpwstr>forms</vt:lpwstr>
  </property>
  <property fmtid="{D5CDD505-2E9C-101B-9397-08002B2CF9AE}" pid="6" name="PublikationBis">
    <vt:lpwstr/>
  </property>
  <property fmtid="{D5CDD505-2E9C-101B-9397-08002B2CF9AE}" pid="7" name="PublikationVon">
    <vt:lpwstr/>
  </property>
  <property fmtid="{D5CDD505-2E9C-101B-9397-08002B2CF9AE}" pid="8" name="GültigkeitsdatumBis">
    <vt:lpwstr/>
  </property>
  <property fmtid="{D5CDD505-2E9C-101B-9397-08002B2CF9AE}" pid="9" name="ContentTypeId">
    <vt:lpwstr>0x0101007D2F1A9EF0CD26458704E34F920B1F40</vt:lpwstr>
  </property>
</Properties>
</file>